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65" windowWidth="19320" windowHeight="9915"/>
  </bookViews>
  <sheets>
    <sheet name="стр.1" sheetId="6" r:id="rId1"/>
    <sheet name="стр.2,3" sheetId="8" r:id="rId2"/>
    <sheet name="раздел 2.2. обоснования" sheetId="4" r:id="rId3"/>
    <sheet name="расшифровка 2.2" sheetId="12" r:id="rId4"/>
    <sheet name="раздел 2.2.1." sheetId="2" r:id="rId5"/>
    <sheet name="раздел 2.3." sheetId="9" r:id="rId6"/>
    <sheet name="прил.2" sheetId="11" r:id="rId7"/>
  </sheets>
  <definedNames>
    <definedName name="_xlnm._FilterDatabase" localSheetId="3" hidden="1">'расшифровка 2.2'!$C$4:$E$119</definedName>
    <definedName name="_xlnm.Print_Area" localSheetId="2">'раздел 2.2. обоснования'!$A$1:$L$47</definedName>
    <definedName name="_xlnm.Print_Area" localSheetId="3">'расшифровка 2.2'!$A$1:$G$119</definedName>
  </definedNames>
  <calcPr calcId="124519"/>
</workbook>
</file>

<file path=xl/calcChain.xml><?xml version="1.0" encoding="utf-8"?>
<calcChain xmlns="http://schemas.openxmlformats.org/spreadsheetml/2006/main">
  <c r="G16" i="12"/>
  <c r="F31" i="4" s="1"/>
  <c r="G14" i="12"/>
  <c r="G88"/>
  <c r="G62"/>
  <c r="G59"/>
  <c r="G60"/>
  <c r="G54"/>
  <c r="G52"/>
  <c r="G38" s="1"/>
  <c r="G50"/>
  <c r="G48"/>
  <c r="G43"/>
  <c r="F42"/>
  <c r="G41"/>
  <c r="F40"/>
  <c r="G39"/>
  <c r="G81"/>
  <c r="G80"/>
  <c r="G79"/>
  <c r="G78"/>
  <c r="G77"/>
  <c r="G73"/>
  <c r="G70"/>
  <c r="H12"/>
  <c r="G69"/>
  <c r="G67"/>
  <c r="G66"/>
  <c r="G65"/>
  <c r="G64"/>
  <c r="F32" i="4"/>
  <c r="G27" i="12"/>
  <c r="F29"/>
  <c r="G28"/>
  <c r="E44" i="4" l="1"/>
  <c r="E39"/>
  <c r="E37"/>
  <c r="E45"/>
  <c r="J45"/>
  <c r="G96" i="12"/>
  <c r="F118"/>
  <c r="F115"/>
  <c r="F114"/>
  <c r="F113"/>
  <c r="F112"/>
  <c r="F108"/>
  <c r="F111"/>
  <c r="F110"/>
  <c r="F109"/>
  <c r="F107"/>
  <c r="F106"/>
  <c r="F105"/>
  <c r="F104"/>
  <c r="F102"/>
  <c r="F101"/>
  <c r="F100"/>
  <c r="F99"/>
  <c r="F98"/>
  <c r="F58"/>
  <c r="G57"/>
  <c r="G56"/>
  <c r="G55"/>
  <c r="G51"/>
  <c r="G49"/>
  <c r="G76"/>
  <c r="G75"/>
  <c r="G74"/>
  <c r="G72"/>
  <c r="F56" l="1"/>
  <c r="F75"/>
  <c r="G82" l="1"/>
  <c r="G61"/>
  <c r="G25" l="1"/>
  <c r="F116" l="1"/>
  <c r="F117"/>
  <c r="F119"/>
  <c r="G95" l="1"/>
  <c r="G89"/>
  <c r="J44" i="4" s="1"/>
  <c r="G94" i="12"/>
  <c r="F90"/>
  <c r="F92"/>
  <c r="F93"/>
  <c r="F94"/>
  <c r="F91"/>
  <c r="G7"/>
  <c r="F7" s="1"/>
  <c r="F9"/>
  <c r="F8"/>
  <c r="F12"/>
  <c r="F11"/>
  <c r="G10"/>
  <c r="F10" s="1"/>
  <c r="F18"/>
  <c r="G17"/>
  <c r="F15"/>
  <c r="F26"/>
  <c r="F25"/>
  <c r="G44"/>
  <c r="G63"/>
  <c r="CN71" i="8"/>
  <c r="CN42"/>
  <c r="CN53"/>
  <c r="CN44"/>
  <c r="CN54"/>
  <c r="CN65"/>
  <c r="F95" i="12" l="1"/>
  <c r="G13"/>
  <c r="G24"/>
  <c r="F76"/>
  <c r="AY40" i="11" l="1"/>
  <c r="AY41"/>
  <c r="F30" i="4"/>
  <c r="A18"/>
  <c r="A41" i="11" s="1"/>
  <c r="A17" i="4"/>
  <c r="A40" i="11" s="1"/>
  <c r="F17" i="4" l="1"/>
  <c r="D17" s="1"/>
  <c r="F17" i="12"/>
  <c r="F16"/>
  <c r="F14"/>
  <c r="F13"/>
  <c r="G19"/>
  <c r="F19" s="1"/>
  <c r="F20"/>
  <c r="F18" i="4" l="1"/>
  <c r="DP41" i="11" s="1"/>
  <c r="EN41" s="1"/>
  <c r="DP40"/>
  <c r="EN40" s="1"/>
  <c r="AY48"/>
  <c r="A25" i="4"/>
  <c r="A48" i="11" s="1"/>
  <c r="G21" i="12"/>
  <c r="F21" s="1"/>
  <c r="F23"/>
  <c r="F22"/>
  <c r="F57"/>
  <c r="A47" i="11"/>
  <c r="AY47"/>
  <c r="A45"/>
  <c r="AY45"/>
  <c r="F28" i="12"/>
  <c r="F96"/>
  <c r="F103"/>
  <c r="F97"/>
  <c r="AY46" i="11"/>
  <c r="AY44"/>
  <c r="AY43"/>
  <c r="AY42"/>
  <c r="A42"/>
  <c r="D18" i="4" l="1"/>
  <c r="F27" i="12"/>
  <c r="F24"/>
  <c r="F22" i="4"/>
  <c r="DP45" i="11" s="1"/>
  <c r="EN45" s="1"/>
  <c r="F23" i="4"/>
  <c r="DP47" i="11" s="1"/>
  <c r="F25" i="4"/>
  <c r="G16" l="1"/>
  <c r="G53" i="12"/>
  <c r="F37"/>
  <c r="G36"/>
  <c r="F36" l="1"/>
  <c r="F39" i="4"/>
  <c r="F19"/>
  <c r="F31" i="12"/>
  <c r="G30"/>
  <c r="F33"/>
  <c r="G32"/>
  <c r="F32" s="1"/>
  <c r="F38" i="4"/>
  <c r="F20"/>
  <c r="D20" s="1"/>
  <c r="F35" i="12"/>
  <c r="G34"/>
  <c r="J35" i="4"/>
  <c r="J29"/>
  <c r="F44" l="1"/>
  <c r="F42" s="1"/>
  <c r="F24"/>
  <c r="DP46" i="11" s="1"/>
  <c r="DP42"/>
  <c r="F30" i="12"/>
  <c r="F21" i="4"/>
  <c r="F34" i="12"/>
  <c r="F81"/>
  <c r="F16" i="4" l="1"/>
  <c r="EN42" i="11"/>
  <c r="CN9" i="8"/>
  <c r="CN17"/>
  <c r="DP43" i="11"/>
  <c r="A43"/>
  <c r="A46"/>
  <c r="A44"/>
  <c r="EN46"/>
  <c r="D24" i="4"/>
  <c r="F79" i="12"/>
  <c r="F60"/>
  <c r="EN43" i="11" l="1"/>
  <c r="D25" i="4" l="1"/>
  <c r="DP48" i="11" s="1"/>
  <c r="EN48" s="1"/>
  <c r="EN47"/>
  <c r="D21" i="4" l="1"/>
  <c r="DP44" i="11"/>
  <c r="F41" i="12"/>
  <c r="DP49" i="11" l="1"/>
  <c r="EN49" s="1"/>
  <c r="EN44"/>
  <c r="AR18"/>
  <c r="D23" i="4" l="1"/>
  <c r="F80" i="12"/>
  <c r="F53"/>
  <c r="A53"/>
  <c r="EZ18" i="11"/>
  <c r="CN86" i="8"/>
  <c r="CN11"/>
  <c r="F29" i="4" l="1"/>
  <c r="D26"/>
  <c r="I42" l="1"/>
  <c r="C4" l="1"/>
  <c r="H27"/>
  <c r="D27" s="1"/>
  <c r="H15"/>
  <c r="D15" s="1"/>
  <c r="D22"/>
  <c r="H14"/>
  <c r="D14" s="1"/>
  <c r="E12"/>
  <c r="F12"/>
  <c r="G12"/>
  <c r="I12"/>
  <c r="I10" s="1"/>
  <c r="I8" s="1"/>
  <c r="J12"/>
  <c r="K12"/>
  <c r="K10" s="1"/>
  <c r="K8" s="1"/>
  <c r="L12"/>
  <c r="G8"/>
  <c r="H9"/>
  <c r="D9" s="1"/>
  <c r="H13"/>
  <c r="D13" s="1"/>
  <c r="H11"/>
  <c r="L10"/>
  <c r="L8" s="1"/>
  <c r="H45" l="1"/>
  <c r="D45" s="1"/>
  <c r="H12"/>
  <c r="D12"/>
  <c r="H33" l="1"/>
  <c r="D33" s="1"/>
  <c r="H41"/>
  <c r="D41" s="1"/>
  <c r="H40"/>
  <c r="D40" s="1"/>
  <c r="H43"/>
  <c r="D43" s="1"/>
  <c r="H39"/>
  <c r="H38"/>
  <c r="D38" s="1"/>
  <c r="H37"/>
  <c r="G29"/>
  <c r="I29"/>
  <c r="K29"/>
  <c r="L29"/>
  <c r="H31"/>
  <c r="H32"/>
  <c r="H30"/>
  <c r="G35"/>
  <c r="I35"/>
  <c r="K35"/>
  <c r="L35"/>
  <c r="G42"/>
  <c r="G28" s="1"/>
  <c r="G46" s="1"/>
  <c r="K42"/>
  <c r="L42"/>
  <c r="G83" i="12"/>
  <c r="F84"/>
  <c r="F83" s="1"/>
  <c r="F86"/>
  <c r="F85" s="1"/>
  <c r="G85"/>
  <c r="G87"/>
  <c r="F88"/>
  <c r="F87" s="1"/>
  <c r="F39"/>
  <c r="F43"/>
  <c r="E32" i="4" s="1"/>
  <c r="F44" i="12"/>
  <c r="F45"/>
  <c r="F46"/>
  <c r="F47"/>
  <c r="F48"/>
  <c r="F49"/>
  <c r="F50"/>
  <c r="F51"/>
  <c r="F52"/>
  <c r="F54"/>
  <c r="F55"/>
  <c r="F59"/>
  <c r="F61"/>
  <c r="F62"/>
  <c r="F64"/>
  <c r="F65"/>
  <c r="F66"/>
  <c r="F67"/>
  <c r="F68"/>
  <c r="F69"/>
  <c r="F70"/>
  <c r="F71"/>
  <c r="F72"/>
  <c r="F73"/>
  <c r="F74"/>
  <c r="F77"/>
  <c r="F78"/>
  <c r="F82"/>
  <c r="D32" i="4" l="1"/>
  <c r="E31"/>
  <c r="D31" s="1"/>
  <c r="E30"/>
  <c r="D30" s="1"/>
  <c r="G6" i="12"/>
  <c r="D37" i="4"/>
  <c r="K28"/>
  <c r="K46" s="1"/>
  <c r="F35"/>
  <c r="F28" s="1"/>
  <c r="F38" i="12"/>
  <c r="I28" i="4"/>
  <c r="I46" s="1"/>
  <c r="E35"/>
  <c r="L28"/>
  <c r="L46" s="1"/>
  <c r="H35"/>
  <c r="H29"/>
  <c r="F63" i="12"/>
  <c r="CN66" i="8"/>
  <c r="CN23"/>
  <c r="CN21" s="1"/>
  <c r="E11" i="4" l="1"/>
  <c r="D29"/>
  <c r="F8"/>
  <c r="F46" s="1"/>
  <c r="D19"/>
  <c r="D16" s="1"/>
  <c r="D39"/>
  <c r="D35" s="1"/>
  <c r="E42"/>
  <c r="E29"/>
  <c r="E10" l="1"/>
  <c r="D11"/>
  <c r="F15" i="2"/>
  <c r="I15" s="1"/>
  <c r="E28" i="4"/>
  <c r="E8" l="1"/>
  <c r="E46" s="1"/>
  <c r="E11" i="2"/>
  <c r="F11" l="1"/>
  <c r="I11" l="1"/>
  <c r="H11"/>
  <c r="AO25" i="11"/>
  <c r="AY22"/>
  <c r="AO19"/>
  <c r="BQ14"/>
  <c r="D35" i="9"/>
  <c r="B4" i="2"/>
  <c r="I39" i="12" l="1"/>
  <c r="J10" i="4"/>
  <c r="H10" s="1"/>
  <c r="D10" s="1"/>
  <c r="D8" s="1"/>
  <c r="F89" i="12"/>
  <c r="F6" s="1"/>
  <c r="J8" i="4" l="1"/>
  <c r="H8" s="1"/>
  <c r="I38" i="12"/>
  <c r="J6"/>
  <c r="J42" i="4"/>
  <c r="J28" s="1"/>
  <c r="H44"/>
  <c r="J46" l="1"/>
  <c r="H46" s="1"/>
  <c r="D46" s="1"/>
  <c r="D44"/>
  <c r="D15" i="2" s="1"/>
  <c r="H42" i="4"/>
  <c r="G15" i="2" l="1"/>
  <c r="G11" s="1"/>
  <c r="D11"/>
  <c r="D42" i="4"/>
  <c r="H28"/>
  <c r="D28" l="1"/>
  <c r="D52" s="1"/>
</calcChain>
</file>

<file path=xl/comments1.xml><?xml version="1.0" encoding="utf-8"?>
<comments xmlns="http://schemas.openxmlformats.org/spreadsheetml/2006/main">
  <authors>
    <author>Otd2_pc8</author>
  </authors>
  <commentList>
    <comment ref="G49" authorId="0">
      <text>
        <r>
          <rPr>
            <b/>
            <sz val="8"/>
            <color indexed="81"/>
            <rFont val="Tahoma"/>
            <family val="2"/>
            <charset val="204"/>
          </rPr>
          <t>Otd2_pc8:</t>
        </r>
        <r>
          <rPr>
            <sz val="8"/>
            <color indexed="81"/>
            <rFont val="Tahoma"/>
            <family val="2"/>
            <charset val="204"/>
          </rPr>
          <t xml:space="preserve">
24590,07 на СЭС</t>
        </r>
      </text>
    </comment>
    <comment ref="G52" authorId="0">
      <text>
        <r>
          <rPr>
            <b/>
            <sz val="8"/>
            <color indexed="81"/>
            <rFont val="Tahoma"/>
            <family val="2"/>
            <charset val="204"/>
          </rPr>
          <t>Otd2_pc8:</t>
        </r>
        <r>
          <rPr>
            <sz val="8"/>
            <color indexed="81"/>
            <rFont val="Tahoma"/>
            <family val="2"/>
            <charset val="204"/>
          </rPr>
          <t xml:space="preserve">
11929,8 охрана КТС</t>
        </r>
      </text>
    </comment>
    <comment ref="G53" authorId="0">
      <text>
        <r>
          <rPr>
            <b/>
            <sz val="8"/>
            <color indexed="81"/>
            <rFont val="Tahoma"/>
            <family val="2"/>
            <charset val="204"/>
          </rPr>
          <t>Otd2_pc8:</t>
        </r>
        <r>
          <rPr>
            <sz val="8"/>
            <color indexed="81"/>
            <rFont val="Tahoma"/>
            <family val="2"/>
            <charset val="204"/>
          </rPr>
          <t xml:space="preserve">
14256 ИП Великжанин</t>
        </r>
      </text>
    </comment>
  </commentList>
</comments>
</file>

<file path=xl/sharedStrings.xml><?xml version="1.0" encoding="utf-8"?>
<sst xmlns="http://schemas.openxmlformats.org/spreadsheetml/2006/main" count="981" uniqueCount="437">
  <si>
    <t>Наименование показателя</t>
  </si>
  <si>
    <t>Код строки</t>
  </si>
  <si>
    <t>Всего</t>
  </si>
  <si>
    <t>в том числе:</t>
  </si>
  <si>
    <t>Субсидии на осуществление капитальных вложений</t>
  </si>
  <si>
    <t>Поступления от доходов, всего:</t>
  </si>
  <si>
    <t>х</t>
  </si>
  <si>
    <t>Доходы от оказания услуг, работ</t>
  </si>
  <si>
    <t>Доходы от штрафов, пеней, иных сумм принудительного изъятия</t>
  </si>
  <si>
    <t>Выплаты по расходам, всего:</t>
  </si>
  <si>
    <t>из них:</t>
  </si>
  <si>
    <t>Социальные и иные выплаты населению, всего</t>
  </si>
  <si>
    <t>Уплата налогов, сборов и иных платежей, всего</t>
  </si>
  <si>
    <t>Безвозмездные перечисления организациям</t>
  </si>
  <si>
    <t>Остаток средств на начало года</t>
  </si>
  <si>
    <t>Остаток средств на конец года</t>
  </si>
  <si>
    <t>2.2.1. Показатели выплат по расходам на закупку товаров,</t>
  </si>
  <si>
    <t>работ, услуг учреждения (подразделения) &lt;*&gt;</t>
  </si>
  <si>
    <t>Год начала закупки</t>
  </si>
  <si>
    <t>Сумма выплат по расходам на закупку товаров, работ и услуг, руб. (с точностью до двух знаков после запятой - 0,00)</t>
  </si>
  <si>
    <t>Всего на закупки</t>
  </si>
  <si>
    <t>в соответствии с Федеральным законом от 5 апреля 2013 г. N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</si>
  <si>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N 223-ФЗ "О закупках товаров, работ, услуг отдельными видами юридических лиц"</t>
  </si>
  <si>
    <t>Выплаты по расходам на закупку товаров, работ, услуг, всего:</t>
  </si>
  <si>
    <t>на оплату контрактов, заключенных до начала очередного финансового года</t>
  </si>
  <si>
    <t>на закупку товаров работ, услуг по году начала закупки</t>
  </si>
  <si>
    <t>Код
строки</t>
  </si>
  <si>
    <t>Субсидии, представляемые в соответствии
с абзацем вторым пункта 1 статьи 78.1 Бюджетного кодекса Российской Федерации</t>
  </si>
  <si>
    <t>платные услуги</t>
  </si>
  <si>
    <t>родительская плата</t>
  </si>
  <si>
    <t>гранты</t>
  </si>
  <si>
    <t>прочие поступления</t>
  </si>
  <si>
    <t>2</t>
  </si>
  <si>
    <t>3</t>
  </si>
  <si>
    <t>100</t>
  </si>
  <si>
    <t>Х</t>
  </si>
  <si>
    <t>110</t>
  </si>
  <si>
    <t>120</t>
  </si>
  <si>
    <t>130</t>
  </si>
  <si>
    <t>140</t>
  </si>
  <si>
    <t>Иные субсидии, предоставленные
из бюджета</t>
  </si>
  <si>
    <t>150</t>
  </si>
  <si>
    <t>Прочие доходы</t>
  </si>
  <si>
    <t>160</t>
  </si>
  <si>
    <t>180</t>
  </si>
  <si>
    <t>200</t>
  </si>
  <si>
    <t>в том числе на выплаты персоналу, всего:</t>
  </si>
  <si>
    <t>210</t>
  </si>
  <si>
    <t>Заработная плата</t>
  </si>
  <si>
    <t>Начисления на выплаты по оплате труда</t>
  </si>
  <si>
    <t>220</t>
  </si>
  <si>
    <t>230</t>
  </si>
  <si>
    <t>240</t>
  </si>
  <si>
    <t>Прочие расходы (кроме расходов
на закупку товаров, работ, услуг)</t>
  </si>
  <si>
    <t>250</t>
  </si>
  <si>
    <t>Расходы на закупку товаров,
работ, услуг, всего</t>
  </si>
  <si>
    <t>260</t>
  </si>
  <si>
    <t>300</t>
  </si>
  <si>
    <t>500</t>
  </si>
  <si>
    <t>600</t>
  </si>
  <si>
    <t>&lt;*&gt; Заполняется в порядке, установленном приказом Минфина России от 28.07.2010 № 81н "О требованиях к плану финансово-хозяйственной деятельности государственного (муниципального) учреждения"(в редакции приказа от 24.09.2015 № 140н)</t>
  </si>
  <si>
    <t>Объем финансового обеспечения, руб. (с точностью до двух знаков после запятой - 0,00) всего</t>
  </si>
  <si>
    <t>Поступления от оказания услуг (выполнения работ) на платной основе и от иной приносящей доход деятельности, всего</t>
  </si>
  <si>
    <t>2.2. Показатели по поступлениям и выплатам учреждения</t>
  </si>
  <si>
    <t>Адрес фактического местонахождения</t>
  </si>
  <si>
    <t>(последнюю отчетную дату)</t>
  </si>
  <si>
    <t>I. Нефинансовые активы, всего:</t>
  </si>
  <si>
    <t>1.2.1. Общая балансовая стоимость особо ценного движимого имущества</t>
  </si>
  <si>
    <t>II. Финансовые активы, всего</t>
  </si>
  <si>
    <t>2.1. Денежные средства учреждения, всего</t>
  </si>
  <si>
    <t>2.1.1. Денежные средства учреждения на счетах</t>
  </si>
  <si>
    <t>III. Обязательства, всего</t>
  </si>
  <si>
    <t>3.2. Кредиторская задолженность:</t>
  </si>
  <si>
    <t>Приложение № 1</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</si>
  <si>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Кандалакшский район от  31.05.2016 № 609</t>
  </si>
  <si>
    <t>УТВЕРЖДАЮ</t>
  </si>
  <si>
    <t>(наименование должности лица, утверждающего документ)</t>
  </si>
  <si>
    <t>(подпись)</t>
  </si>
  <si>
    <t>(расшифровка подписи)</t>
  </si>
  <si>
    <t>"</t>
  </si>
  <si>
    <t xml:space="preserve"> г.</t>
  </si>
  <si>
    <t>План
финансово-хозяйственной деятельности</t>
  </si>
  <si>
    <t>на 20</t>
  </si>
  <si>
    <t xml:space="preserve"> год и плановый период</t>
  </si>
  <si>
    <t>КОДЫ</t>
  </si>
  <si>
    <t>Форма по КФД</t>
  </si>
  <si>
    <t>Дата</t>
  </si>
  <si>
    <t>Наименование муниципального</t>
  </si>
  <si>
    <t>по ОКПО</t>
  </si>
  <si>
    <t xml:space="preserve">учреждения </t>
  </si>
  <si>
    <t>ИНН/КПП</t>
  </si>
  <si>
    <t>Единица измерения:</t>
  </si>
  <si>
    <t>по ОКЕИ</t>
  </si>
  <si>
    <t>Наименование органа, осуществляющего</t>
  </si>
  <si>
    <t>функции и полномочия учредителя</t>
  </si>
  <si>
    <t xml:space="preserve">муниципального учреждения </t>
  </si>
  <si>
    <t>1. Сведения о деятельности муниципального учреждения</t>
  </si>
  <si>
    <t xml:space="preserve">2. Финансовые параметры деятельности учреждения
</t>
  </si>
  <si>
    <t xml:space="preserve">2.1. Показатели финансового состояния учреждения
</t>
  </si>
  <si>
    <t xml:space="preserve">на </t>
  </si>
  <si>
    <t>№ п/п</t>
  </si>
  <si>
    <t>Сумма,
тыс. руб.</t>
  </si>
  <si>
    <t>1.1. Общая балансовая стоимость недвижимого муниципального имущества, всего</t>
  </si>
  <si>
    <t>1.1.1. Стоимость имущества, закрепленного собственником имущества за муниципальным учреждением на праве оперативного управления</t>
  </si>
  <si>
    <t>1.1.2. Стоимость имущества, приобретенного муниципальным учреждением (Подразделением) за счет выделенных собственником имущества учреждения средств</t>
  </si>
  <si>
    <t>1.1.3. Стоимость имущества, приобретенного государственным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</si>
  <si>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</si>
  <si>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</si>
  <si>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1.2.2. Остаточная стоимость особо ценного движимого имущества</t>
  </si>
  <si>
    <t>2.2. Денежные средства учреждения, размещенные на депозиты в кредитной организации</t>
  </si>
  <si>
    <t>2.2.1</t>
  </si>
  <si>
    <t>2.2.2</t>
  </si>
  <si>
    <t>2.3. Иные финансовые инструменты</t>
  </si>
  <si>
    <t>2.3.1</t>
  </si>
  <si>
    <t>2.3.2</t>
  </si>
  <si>
    <t>2.4. Дебиторская задолженность по доходам, полученным за счет средств федерального бюджета, всего:</t>
  </si>
  <si>
    <t>2.4.1</t>
  </si>
  <si>
    <t>2.4.2</t>
  </si>
  <si>
    <t>2.5. Дебиторская задолженность по доходам от платной и иной приносящей доход деятельности, всего:</t>
  </si>
  <si>
    <t>2.5.1</t>
  </si>
  <si>
    <t>2.5.2</t>
  </si>
  <si>
    <t>2.6. Дебиторская задолженность по выданным авансам, полученным за счет средств районного бюджета, всего:</t>
  </si>
  <si>
    <t>2.6.1. по выданным авансам на услуги связи</t>
  </si>
  <si>
    <t>2.6.2. по выданным авансам на транспортные услуги</t>
  </si>
  <si>
    <t>2.6.3. по выданным авансам на коммунальные услуги</t>
  </si>
  <si>
    <t>2.6.4. по выданным авансам на услуги по содержанию имущества</t>
  </si>
  <si>
    <t>2.6.5. по выданным авансам на прочие услуги</t>
  </si>
  <si>
    <t>2.6.6. по выданным авансам на приобретение основных средств</t>
  </si>
  <si>
    <t>2.6.7. по выданным авансам на приобретение нематериальных активов</t>
  </si>
  <si>
    <t>2.6.8. по выданным авансам на приобретение непроизведенных активов</t>
  </si>
  <si>
    <t>2.6.9. по выданным авансам на приобретение материальных запасов</t>
  </si>
  <si>
    <t>2.6.10. по выданным авансам на прочие расходы</t>
  </si>
  <si>
    <t>2.7. Дебиторская задолженность по выданным авансам за счет доходов, полученных от платной и иной приносящей доход деятельности, всего:</t>
  </si>
  <si>
    <t>2.7.1. по выданным авансам на услуги связи</t>
  </si>
  <si>
    <t>2.7.2. по выданным авансам на транспортные услуги</t>
  </si>
  <si>
    <t>2.7.3. по выданным авансам на коммунальные услуги</t>
  </si>
  <si>
    <t>2.7.4. по выданным авансам на услуги по содержанию имущества</t>
  </si>
  <si>
    <t>2.7.5. по выданным авансам на прочие услуги</t>
  </si>
  <si>
    <t>2.7.6. по выданным авансам на приобретение основных средств</t>
  </si>
  <si>
    <t>2.7.7. по выданным авансам на приобретение нематериальных активов</t>
  </si>
  <si>
    <t>2.7.8. по выданным авансам на приобретение непроизведенных активов</t>
  </si>
  <si>
    <t>2.7.9. по выданным авансам на приобретение материальных запасов</t>
  </si>
  <si>
    <t>2.7.10. по выданным авансам на прочие расходы</t>
  </si>
  <si>
    <t>из них:
3.1. Долговые обязательства</t>
  </si>
  <si>
    <t>3.2.1. Просроченная кредиторская задолженность</t>
  </si>
  <si>
    <t>3.3. Кредиторская задолженность по расчетам с поставщиками и подрядчиками за счет средств районного бюджета, всего:</t>
  </si>
  <si>
    <t>3.3.1. по начислениям на выплаты по оплате труда</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</si>
  <si>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</si>
  <si>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</si>
  <si>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</si>
  <si>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</si>
  <si>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</si>
  <si>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</si>
  <si>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3.3.8. по приобретению нематериальных активов</t>
  </si>
  <si>
    <t>3.3.9. по приобретению непроизведенных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</si>
  <si>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</si>
  <si>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</si>
  <si>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</si>
  <si>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</si>
  <si>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3.4.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</si>
  <si>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3.4.1. по начислениям на выплаты по оплате труда</t>
  </si>
  <si>
    <t>3.4.2. по оплате услуг связи</t>
  </si>
  <si>
    <t>3.4.3. по оплате транспортных услуг</t>
  </si>
  <si>
    <t>3.4.4. по оплате коммунальных услуг</t>
  </si>
  <si>
    <t>3.4.5. по оплате услуг по содержанию имущества</t>
  </si>
  <si>
    <t>3.4.6. по оплате прочих услуг</t>
  </si>
  <si>
    <t>3.4.7. по приобретению основных средств</t>
  </si>
  <si>
    <t>3.4.8. по приобретению нематериальных активов</t>
  </si>
  <si>
    <t>3.4.9. по приобретению непроизведенных активов</t>
  </si>
  <si>
    <t>3.4.10. по приобретению материальных запасов</t>
  </si>
  <si>
    <t>3.4.11. по оплате прочих расходов</t>
  </si>
  <si>
    <t>3.4.12. по платежам в бюджет</t>
  </si>
  <si>
    <t>3.4.13. по прочим расчетам с кредиторами</t>
  </si>
  <si>
    <t xml:space="preserve">
2.3. Сведения о средствах, поступающих во временное распоряжение учреждения  &lt;*&gt; </t>
  </si>
  <si>
    <t>(очередной финансовый год)</t>
  </si>
  <si>
    <t>Сумма (руб. с точностью до двух знаков
после запятой - 0,00)</t>
  </si>
  <si>
    <t>010</t>
  </si>
  <si>
    <t>020</t>
  </si>
  <si>
    <t>Поступление</t>
  </si>
  <si>
    <t>030</t>
  </si>
  <si>
    <t>Выбытие</t>
  </si>
  <si>
    <t>040</t>
  </si>
  <si>
    <t xml:space="preserve">2.4. Справочная информация &lt;*&gt; </t>
  </si>
  <si>
    <t>Сумма (тыс. руб.)</t>
  </si>
  <si>
    <t>Объем публичных обязательств, всего:</t>
  </si>
  <si>
    <t>Объем бюджетных инвестиций (в части переданных полномочий муниципального заказчика в соответствии с Бюджетным кодексом Российской Федерации), всего:</t>
  </si>
  <si>
    <t>Объем средств, поступивших во временное распоряжение, всего:</t>
  </si>
  <si>
    <t xml:space="preserve">Руководитель муниципального учреждения </t>
  </si>
  <si>
    <t>(уполномоченное лицо)</t>
  </si>
  <si>
    <t>Заместитель руководителя муниципального учреждения</t>
  </si>
  <si>
    <t>по финансовым вопросам</t>
  </si>
  <si>
    <t>Исполнитель</t>
  </si>
  <si>
    <t>Тел.</t>
  </si>
  <si>
    <t>Приложение № 2</t>
  </si>
  <si>
    <t xml:space="preserve">к Порядку составления и утверждения плана финансово-хозяйственной деятельности </t>
  </si>
  <si>
    <t>муниципальных учреждений, утвержденным постановлением администрации</t>
  </si>
  <si>
    <t>муниципального образования Кандалакшский район</t>
  </si>
  <si>
    <t>от 31.05.2016 № 609</t>
  </si>
  <si>
    <t>(наименование должности лица, утверждающего документ; наименование органа,</t>
  </si>
  <si>
    <t>осуществляющего функции и полномочия учредителя (учреждения))</t>
  </si>
  <si>
    <t>СВЕДЕНИЯ</t>
  </si>
  <si>
    <t>ОБ ОПЕРАЦИЯХ С ЦЕЛЕВЫМИ СУБСИДИЯМИ, ПРЕДОСТАВЛЕННЫМИ МУНИЦИПАЛЬНОМУ УЧРЕЖДЕНИЮ НА 20</t>
  </si>
  <si>
    <t xml:space="preserve"> Г.</t>
  </si>
  <si>
    <t>Форма по ОКУД</t>
  </si>
  <si>
    <t>0501016</t>
  </si>
  <si>
    <t>Муниципальное</t>
  </si>
  <si>
    <t>учреждение (подразделение)</t>
  </si>
  <si>
    <t>Дата представления предыдущих Сведений</t>
  </si>
  <si>
    <t>Наименование бюджета</t>
  </si>
  <si>
    <t>по ОКТМО</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</si>
  <si>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</si>
  <si>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</si>
  <si>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</si>
  <si>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</si>
  <si>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</si>
  <si>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Наименование субсидии</t>
  </si>
  <si>
    <t>Код
субсидии</t>
  </si>
  <si>
    <t xml:space="preserve">Код 
бюджетной классификации </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</si>
  <si>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</si>
  <si>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</si>
  <si>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</si>
  <si>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</si>
  <si>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</si>
  <si>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</si>
  <si>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</si>
  <si>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</si>
  <si>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</si>
  <si>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Номер страницы</t>
  </si>
  <si>
    <t>Руководитель</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</si>
  <si>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</si>
  <si>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</si>
  <si>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</si>
  <si>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</si>
  <si>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</si>
  <si>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</si>
  <si>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</si>
  <si>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</si>
  <si>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(должность)</t>
  </si>
  <si>
    <t>(телефон)</t>
  </si>
  <si>
    <t>Управление образования Администрации муниципального оразования Кандалакшский район</t>
  </si>
  <si>
    <t>17</t>
  </si>
  <si>
    <t>383</t>
  </si>
  <si>
    <t>5102002831/510201001</t>
  </si>
  <si>
    <t>184046, Мурманская обалсть, г.Кандалакша, ул.Высокая, д.2</t>
  </si>
  <si>
    <t>на</t>
  </si>
  <si>
    <t xml:space="preserve">от </t>
  </si>
  <si>
    <t>Отдел № 4 Управления Федерального казначейства по Мурманской области</t>
  </si>
  <si>
    <t>Маркова Е.А.</t>
  </si>
  <si>
    <t>7-19-39</t>
  </si>
  <si>
    <t>Командировочные расходы (суточные)</t>
  </si>
  <si>
    <t>Командировочные расходы (проезд)</t>
  </si>
  <si>
    <t>Командировочные расходы (проживание)</t>
  </si>
  <si>
    <t xml:space="preserve">Услуги в области информационных технологий </t>
  </si>
  <si>
    <t xml:space="preserve">Компьютерная техника, оргтехника </t>
  </si>
  <si>
    <t xml:space="preserve">Другие расходы на увеличение стоимости материальных запасов </t>
  </si>
  <si>
    <t xml:space="preserve">1.      Цели деятельности учреждения: предоставление услуги общедоступного и бесплатного начального общего и основного общего образования населению
</t>
  </si>
  <si>
    <t xml:space="preserve">2. Виды деятельности Учреждения : - реализация  общеобразовательных программ начального общего, основного общего образования (в  том  числе углубленного изучения предметов);
- реализация адаптированных образовательных программ начального общего, основного общего образования;
- присмотр и уход за детьми (в группе продленного дня);
- реализация дополнительных общеразвивающих программ;
- оказание методической, психолого-педагогической, диагностической и консультативной помощи родителям (законным представителям) обучающихся;
- организация питания обучающихся;
- обеспечение бесплатным питанием обучающихся в случаях и в порядке, которые установлены федеральными законами, законами Мурманской области, муниципальными правовыми актами Кандалакшского района;
- организация охраны здоровья обучающихся;
- организация социально-психологического тестирования обучающихся в целях раннего выявления незаконного потребления наркотических средств и психотропных веществ в порядке, установленном федеральным органом исполнительной власти, осуществляющим функции по выработке государственной политики и нормативно-правовому регулированию в сфере образования;
- осуществление индивидуально ориентированной педагогической, психологической, социальной помощи обучающимся;
- создание необходимых условий для охраны и укрепления здоровья, организации питания работников Учреждения;
- оказание помощи обучающимся в подготовке домашних заданий в группах продленного дня;
- организация отдыха и оздоровления детей;
- организация разнообразной массовой работы с обучающимися и родителями (законными представителями) обучающихся для отдыха и досуга, в том числе клубных, секционных и других занятий, экспедиций, соревнований, экскурсий;
- проведение фестивалей, выставок, смотров, конкурсов, конференций и иных мероприятий образовательного и просветительского характера;
- организация научной, творческой, экспериментальной и инновационной деятельности;
- проведение мероприятий по межрегиональному и международному сотрудничеству в сфере образования.
</t>
  </si>
  <si>
    <t xml:space="preserve">3.      Перечень услуг (работ), осуществляемых в том числе на платной основе: Учреждение вправе сверх установленного муниципального задания выполнять работы, оказывать услуги, относящиеся к его основным видам деятельности, предусмотренным настоящим Уставом, для граждан и юридических лиц за плату и на одинаковых при оказании одних и тех же услуг условиях. Порядок определения указанной платы устанавливается Администрацией, если иное не предусмотрено федеральным законом. Учреждение вправе осуществлять иные виды деятельности, не являющиеся основными видами деятельности, лишь постольку, поскольку это служит достижению целей, ради которых оно создано, и соответствующие указанным целям, при условии, что такая деятельность указана в настоящем Уставе. К иным видам деятельности Учреждения относятся:
- осуществление за счет средств физических и (или) юридических лиц образовательной деятельности, не предусмотренной муниципальным заданием;
- присмотр за обучающимися после окончания занятий; 
- создание и реализация любых видов интеллектуального продукта;
- проведение спортивно-оздоровительных мероприятий;
- создание условий для практики обучающихся, осваивающих основные профессиональные образовательные программы;
- сдача в аренду или передача в безвозмездное пользование имущества Учреждения;
- выполнение копировальных и множительных работ, оказание копировально-множительных услуг, услуг по тиражированию учебных, учебно-методических и других материалов;
- пользование библиотечным фондом;
- проведение тематических дискотек;
- репетиторство;
- изготовление, реализация и организация потребления непосредственно на месте кулинарной продукции, продукции общественного питания, продажа напитков;
- реализация творческих работ, выполненных обучающимися и работниками Учреждения.
</t>
  </si>
  <si>
    <t xml:space="preserve">Продукты питания </t>
  </si>
  <si>
    <t xml:space="preserve">    Обеспечение бесплатным питанием отдельных категорий обучающихся</t>
  </si>
  <si>
    <t>Приложение №1 к приказу</t>
  </si>
  <si>
    <t>Управления образования</t>
  </si>
  <si>
    <t xml:space="preserve">КБК
</t>
  </si>
  <si>
    <t>Субсидии на финансовое обеспечение выполнения муниципального задания из федерального бюджета, бюджета субъекта РФ, местного бюджета</t>
  </si>
  <si>
    <t>Субсидия на финансовое обеспечение муниципальных заданий на оказание муниципальных услуг (выполнение работ)</t>
  </si>
  <si>
    <t>Услуги, осуществляемые на платной основе</t>
  </si>
  <si>
    <t>Иные выплаты персоналу, за исключением выплат из фонда оплаты труда</t>
  </si>
  <si>
    <t>1.Уплата  налогов на имущество и земельного налога</t>
  </si>
  <si>
    <t>2. Уплата прочих налогов, сборов</t>
  </si>
  <si>
    <t>2.Уплата иных платежей</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</si>
  <si>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</si>
  <si>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t>
  </si>
  <si>
    <t xml:space="preserve">                 Расшифровка к разделу 2.2. "Показатели по поступлениям и выплатам учреждения"</t>
  </si>
  <si>
    <t xml:space="preserve">                                      Информация о планируемых выплатах учреждения</t>
  </si>
  <si>
    <t>Разд.</t>
  </si>
  <si>
    <t>Ц.ст.</t>
  </si>
  <si>
    <t>Расх.</t>
  </si>
  <si>
    <t>ДопКласс</t>
  </si>
  <si>
    <t>ВСЕГО</t>
  </si>
  <si>
    <t>по лицевым счетам, открыиым в органах, осуществляющих, ведение  лицевых счетов учреждений</t>
  </si>
  <si>
    <t>Выплаты всего в том числе:</t>
  </si>
  <si>
    <t>0000</t>
  </si>
  <si>
    <t>000</t>
  </si>
  <si>
    <t>29001</t>
  </si>
  <si>
    <t>21101</t>
  </si>
  <si>
    <t>21301</t>
  </si>
  <si>
    <t>21201</t>
  </si>
  <si>
    <t>21202</t>
  </si>
  <si>
    <t>21203</t>
  </si>
  <si>
    <t>22100</t>
  </si>
  <si>
    <t>22299</t>
  </si>
  <si>
    <t>22317</t>
  </si>
  <si>
    <t>22331</t>
  </si>
  <si>
    <t>22501</t>
  </si>
  <si>
    <t>22503</t>
  </si>
  <si>
    <t>22504</t>
  </si>
  <si>
    <t>22599</t>
  </si>
  <si>
    <t>22603</t>
  </si>
  <si>
    <t>22605</t>
  </si>
  <si>
    <t>22699</t>
  </si>
  <si>
    <t>34099</t>
  </si>
  <si>
    <t xml:space="preserve">Выплаты по заработной плате, оплата отпусков, другие выплаты </t>
  </si>
  <si>
    <t xml:space="preserve">Прочие выплаты (Другие расходы по прочим выплатам) </t>
  </si>
  <si>
    <t>21294</t>
  </si>
  <si>
    <t xml:space="preserve">Начисления на выплаты по оплате труда </t>
  </si>
  <si>
    <t xml:space="preserve">  Предоставление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</si>
  <si>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0710182020</t>
  </si>
  <si>
    <t xml:space="preserve">  Предоставление субвенций на реализацию Закона Мурманской области "О региональных нормативах финансового обеспечения образовательной деятельности в Мурманской области", в том числе на введение ФГОС начального общего, основного общего и среднего общего образования</t>
  </si>
  <si>
    <t>0710175310</t>
  </si>
  <si>
    <t xml:space="preserve">  Субсидии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</si>
  <si>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0720471040</t>
  </si>
  <si>
    <t>Расходы местного бюджета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</si>
  <si>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07204S1040</t>
  </si>
  <si>
    <t>0720475320</t>
  </si>
  <si>
    <t>0702</t>
  </si>
  <si>
    <t>29003</t>
  </si>
  <si>
    <t>31003</t>
  </si>
  <si>
    <t>31004</t>
  </si>
  <si>
    <t xml:space="preserve">Другие расходы по транспортным услугам </t>
  </si>
  <si>
    <t xml:space="preserve">Обеспечение функционирования и поддержка мультисервисных
сетей, программно-аппаратных комплексов, вычислительной техники,
оргтехники и их техническое обслуживание 
</t>
  </si>
  <si>
    <t xml:space="preserve">Другие расходы по прочим работам, услугам </t>
  </si>
  <si>
    <t xml:space="preserve">Представительские расходы, прием и обслуживание делегаций, приобретение (изготовление) подарочной и сувенирной продукции, не предназначенной для дальнейшей перепродажи </t>
  </si>
  <si>
    <t xml:space="preserve">Комплектование книжных фондов библиотек </t>
  </si>
  <si>
    <t>22326</t>
  </si>
  <si>
    <t>34002</t>
  </si>
  <si>
    <t>34004</t>
  </si>
  <si>
    <t xml:space="preserve">Уплата налогов (включаемых в состав расходов), государственных
пошлин и сборов, разного рода платежей в бюджеты всех уровней, штрафов и пеней 
</t>
  </si>
  <si>
    <t xml:space="preserve">Коммунальные услуги (АО «АтомЭнергоСбыт»-электроэнергия) </t>
  </si>
  <si>
    <t xml:space="preserve">Коммунальные услуги (ОАО «Мурманэнергосбыт» - тепловая энергия) </t>
  </si>
  <si>
    <t xml:space="preserve">Коммунальные услуги (ОАО «Кандалакшаводоканал» - водоснабжение) </t>
  </si>
  <si>
    <t xml:space="preserve">Услуги связи </t>
  </si>
  <si>
    <t xml:space="preserve">Содержание в чистоте помещений, зданий, дворов, иного имущества   </t>
  </si>
  <si>
    <t xml:space="preserve">Противопожарные мероприятия, связанные с содержанием
имущества, обеспечение функционирования и поддержка пожарной и
охранной сигнализации и их техническое обслуживание 
</t>
  </si>
  <si>
    <t xml:space="preserve">Другие расходы по содержанию имущества </t>
  </si>
  <si>
    <t xml:space="preserve">Вневедомственная охрана </t>
  </si>
  <si>
    <t xml:space="preserve">Мягкий инвентарь </t>
  </si>
  <si>
    <t>611</t>
  </si>
  <si>
    <t>111</t>
  </si>
  <si>
    <t>119</t>
  </si>
  <si>
    <t>112</t>
  </si>
  <si>
    <t>850</t>
  </si>
  <si>
    <t>851</t>
  </si>
  <si>
    <t>852</t>
  </si>
  <si>
    <t>853</t>
  </si>
  <si>
    <t>241</t>
  </si>
  <si>
    <t>243</t>
  </si>
  <si>
    <t>244</t>
  </si>
  <si>
    <t>в том числе: доходы от собственности Размещение торгово-сервисного аппарата по продаже горячих напитков на территории МБОУ ООШ №9</t>
  </si>
  <si>
    <t>1 Группа предшкольной подготовки "УМКА"</t>
  </si>
  <si>
    <t>2 Буфет</t>
  </si>
  <si>
    <t>0702 0220180360 612</t>
  </si>
  <si>
    <t>31099</t>
  </si>
  <si>
    <t xml:space="preserve">Другие расходы на увеличение стоимости основных средств </t>
  </si>
  <si>
    <t>Вишняускене И.П.</t>
  </si>
  <si>
    <t>18.2.1</t>
  </si>
  <si>
    <r>
      <t xml:space="preserve">Муниципальное бюджетное общеобразовательное учреждение "Основная общеобразовательная </t>
    </r>
    <r>
      <rPr>
        <b/>
        <sz val="10"/>
        <rFont val="Times New Roman"/>
        <family val="1"/>
        <charset val="204"/>
      </rPr>
      <t>школа №9</t>
    </r>
    <r>
      <rPr>
        <sz val="10"/>
        <rFont val="Times New Roman"/>
        <family val="1"/>
        <charset val="204"/>
      </rPr>
      <t xml:space="preserve"> города Кандалакша Мурманской области"</t>
    </r>
  </si>
  <si>
    <t>Субсидия бюджетным образовательным организациям на создание временных рабочих мест и других форм занятости в период летних каникул для несовершеннолетних граждан в возрасте от 14 до 18 лет</t>
  </si>
  <si>
    <t>34001</t>
  </si>
  <si>
    <t>Медикаменты</t>
  </si>
  <si>
    <t>31005</t>
  </si>
  <si>
    <t>Мебель, бытовая техника</t>
  </si>
  <si>
    <t>39.2.1</t>
  </si>
  <si>
    <t>16.7.1</t>
  </si>
  <si>
    <t>на 2018 г. очередной финансовый год</t>
  </si>
  <si>
    <t>на 2019 г. 1-й год планового периода</t>
  </si>
  <si>
    <t>на 2020 г. 2-й год планового периода</t>
  </si>
  <si>
    <t>Директор МБОУ ООШ №9</t>
  </si>
  <si>
    <t>И.П. Вишняускене</t>
  </si>
  <si>
    <t>18</t>
  </si>
  <si>
    <t>00000000</t>
  </si>
  <si>
    <t>0000000000</t>
  </si>
  <si>
    <t>Продукты питания</t>
  </si>
  <si>
    <t>0730582350</t>
  </si>
  <si>
    <t>612</t>
  </si>
  <si>
    <t>29099</t>
  </si>
  <si>
    <t>0702 0730582350 612</t>
  </si>
  <si>
    <t>Субсидия бюджетным общеобразовательным организациям на мероприятия по оплате штрафов по представлениям надзорных органов</t>
  </si>
  <si>
    <t>0720282170</t>
  </si>
  <si>
    <t>0720482190</t>
  </si>
  <si>
    <t>0702 0720282170 612</t>
  </si>
  <si>
    <t>0702 0720482190 612</t>
  </si>
  <si>
    <t>0220180360</t>
  </si>
  <si>
    <t>Субсидия бюджетным общеобразовательным организациям на реструктуризацию задолженности по страховым взносам, пеням в бюджеты государственных внебюджетных фондов</t>
  </si>
  <si>
    <t>71040-18</t>
  </si>
  <si>
    <t>75320-18</t>
  </si>
  <si>
    <t>Субсидия бюджетным общеобразовательным организациям  на обеспечение антитеррористической и противокриминальной безопасности организаций образования</t>
  </si>
  <si>
    <t>Субсидия бюджетным общеобразовательным организациям на мероприятия по внедрению системы на основе принципов ХАССП</t>
  </si>
  <si>
    <t>2018 год</t>
  </si>
  <si>
    <t>16.7.0</t>
  </si>
  <si>
    <t>Остатки на 01.01.2018</t>
  </si>
  <si>
    <t>21291</t>
  </si>
  <si>
    <t>0710113060</t>
  </si>
  <si>
    <t>0702 0710113060 612</t>
  </si>
  <si>
    <t>Субсидия бюджетным общеобразовательным организациям на компенсацию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</si>
  <si>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0720282160</t>
  </si>
  <si>
    <t>22505</t>
  </si>
  <si>
    <t>0702 0720282160 612</t>
  </si>
  <si>
    <t>Субсидия бюджетным общеобразовательным организациям на обеспечение выполнения требований надзорных органов и технической безопасности организаций образования</t>
  </si>
  <si>
    <t>07.2.1</t>
  </si>
  <si>
    <t>Иные расходы</t>
  </si>
  <si>
    <t>0710682400</t>
  </si>
  <si>
    <t>0707</t>
  </si>
  <si>
    <t>Выплаты по заработной плате</t>
  </si>
  <si>
    <t>0707 0710682400 612</t>
  </si>
  <si>
    <t>51.7.1</t>
  </si>
  <si>
    <t>экономист</t>
  </si>
  <si>
    <t>от __________2018 №__</t>
  </si>
  <si>
    <t>обеспечение выполнения требований надзорных органов и технической безопасности организаций образования</t>
  </si>
  <si>
    <t>0710671070</t>
  </si>
  <si>
    <t>71070-18</t>
  </si>
  <si>
    <t>07106S1070</t>
  </si>
  <si>
    <t>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(софинансирование)</t>
  </si>
  <si>
    <t>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(за счет средств субсидии из областного бюджета)</t>
  </si>
  <si>
    <t>0707 07106S1070 612</t>
  </si>
  <si>
    <t>0707 0710671070 612</t>
  </si>
  <si>
    <t>13.7.1</t>
  </si>
  <si>
    <t>31 декабря 2017 года</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</si>
  <si>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</si>
  <si>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0710171100</t>
  </si>
  <si>
    <t>07101S1100</t>
  </si>
  <si>
    <t xml:space="preserve"> Расходы местного бюджета на софинансирование расходов, направляемых на оплату труда и начисления на выплаты по оплате труда работникам муниципальных учреждений</t>
  </si>
  <si>
    <t>Ладина Е.А.</t>
  </si>
  <si>
    <t>29601</t>
  </si>
  <si>
    <t>29101</t>
  </si>
  <si>
    <t>Налоги, пошлины и сборы</t>
  </si>
  <si>
    <t>29301</t>
  </si>
  <si>
    <t>Штрафы за нарушение законодательства о закупках и нарушение условий контрактов (договоров)</t>
  </si>
  <si>
    <t>29201</t>
  </si>
  <si>
    <t>29602</t>
  </si>
  <si>
    <t>29501</t>
  </si>
  <si>
    <t xml:space="preserve">Главный бухгалтер муниципального учреждения </t>
  </si>
  <si>
    <t>Серикова В.А.</t>
  </si>
  <si>
    <t>СОГЛАСОВАНО</t>
  </si>
  <si>
    <t>Начальник Управления образования администрации МО Кандалакшский район</t>
  </si>
  <si>
    <t>И.А. Агаева</t>
  </si>
  <si>
    <t>29 ноября 2018</t>
  </si>
  <si>
    <t>29.11.2018</t>
  </si>
</sst>
</file>

<file path=xl/styles.xml><?xml version="1.0" encoding="utf-8"?>
<styleSheet xmlns="http://schemas.openxmlformats.org/spreadsheetml/2006/main">
  <fonts count="33">
    <font>
      <sz val="11"/>
      <color theme="1"/>
      <name val="Calibri"/>
      <family val="2"/>
      <charset val="204"/>
      <scheme val="minor"/>
    </font>
    <font>
      <u/>
      <sz val="11"/>
      <color theme="10"/>
      <name val="Calibri"/>
      <family val="2"/>
      <charset val="204"/>
      <scheme val="minor"/>
    </font>
    <font>
      <sz val="11"/>
      <color theme="1"/>
      <name val="Times New Roman"/>
      <family val="1"/>
      <charset val="204"/>
    </font>
    <font>
      <sz val="10"/>
      <name val="Times New Roman"/>
      <family val="1"/>
      <charset val="204"/>
    </font>
    <font>
      <b/>
      <sz val="11"/>
      <color theme="1"/>
      <name val="Times New Roman"/>
      <family val="1"/>
      <charset val="204"/>
    </font>
    <font>
      <sz val="11"/>
      <name val="Times New Roman"/>
      <family val="1"/>
      <charset val="204"/>
    </font>
    <font>
      <b/>
      <sz val="10"/>
      <name val="Times New Roman"/>
      <family val="1"/>
      <charset val="204"/>
    </font>
    <font>
      <u/>
      <sz val="11"/>
      <color theme="10"/>
      <name val="Times New Roman"/>
      <family val="1"/>
      <charset val="204"/>
    </font>
    <font>
      <sz val="9"/>
      <name val="Times New Roman"/>
      <family val="1"/>
      <charset val="204"/>
    </font>
    <font>
      <sz val="8"/>
      <name val="Times New Roman"/>
      <family val="1"/>
      <charset val="204"/>
    </font>
    <font>
      <b/>
      <sz val="12"/>
      <name val="Times New Roman"/>
      <family val="1"/>
      <charset val="204"/>
    </font>
    <font>
      <b/>
      <sz val="13"/>
      <name val="Times New Roman"/>
      <family val="1"/>
      <charset val="204"/>
    </font>
    <font>
      <b/>
      <sz val="12"/>
      <color theme="1"/>
      <name val="Times New Roman"/>
      <family val="1"/>
      <charset val="204"/>
    </font>
    <font>
      <sz val="7"/>
      <name val="Times New Roman"/>
      <family val="1"/>
      <charset val="204"/>
    </font>
    <font>
      <b/>
      <sz val="9"/>
      <name val="Times New Roman"/>
      <family val="1"/>
      <charset val="204"/>
    </font>
    <font>
      <b/>
      <sz val="8"/>
      <name val="Times New Roman"/>
      <family val="1"/>
      <charset val="204"/>
    </font>
    <font>
      <b/>
      <i/>
      <sz val="7"/>
      <name val="Times New Roman"/>
      <family val="1"/>
      <charset val="204"/>
    </font>
    <font>
      <u/>
      <sz val="10"/>
      <name val="Times New Roman"/>
      <family val="1"/>
      <charset val="204"/>
    </font>
    <font>
      <b/>
      <u/>
      <sz val="10"/>
      <name val="Times New Roman"/>
      <family val="1"/>
      <charset val="204"/>
    </font>
    <font>
      <sz val="10"/>
      <color theme="1"/>
      <name val="Times New Roman"/>
      <family val="1"/>
      <charset val="204"/>
    </font>
    <font>
      <sz val="10"/>
      <color rgb="FF000000"/>
      <name val="Arial Cyr"/>
    </font>
    <font>
      <b/>
      <sz val="10"/>
      <color rgb="FF000000"/>
      <name val="Times New Roman"/>
      <family val="1"/>
      <charset val="204"/>
    </font>
    <font>
      <b/>
      <sz val="10"/>
      <color rgb="FF000000"/>
      <name val="Arial CYR"/>
    </font>
    <font>
      <sz val="10"/>
      <color rgb="FF000000"/>
      <name val="Times New Roman"/>
      <family val="1"/>
      <charset val="204"/>
    </font>
    <font>
      <b/>
      <sz val="11"/>
      <color rgb="FF000000"/>
      <name val="Times New Roman"/>
      <family val="1"/>
      <charset val="204"/>
    </font>
    <font>
      <sz val="11"/>
      <color rgb="FF000000"/>
      <name val="Times New Roman"/>
      <family val="1"/>
      <charset val="204"/>
    </font>
    <font>
      <sz val="14"/>
      <color theme="1"/>
      <name val="Times New Roman"/>
      <family val="1"/>
      <charset val="204"/>
    </font>
    <font>
      <b/>
      <sz val="14"/>
      <color theme="1"/>
      <name val="Times New Roman"/>
      <family val="1"/>
      <charset val="204"/>
    </font>
    <font>
      <b/>
      <sz val="10"/>
      <color theme="1"/>
      <name val="Times New Roman"/>
      <family val="1"/>
      <charset val="204"/>
    </font>
    <font>
      <sz val="8"/>
      <color indexed="81"/>
      <name val="Tahoma"/>
      <family val="2"/>
      <charset val="204"/>
    </font>
    <font>
      <b/>
      <sz val="8"/>
      <color indexed="81"/>
      <name val="Tahoma"/>
      <family val="2"/>
      <charset val="204"/>
    </font>
    <font>
      <sz val="9"/>
      <color rgb="FF000000"/>
      <name val="Times New Roman"/>
      <family val="1"/>
      <charset val="204"/>
    </font>
    <font>
      <sz val="11"/>
      <color indexed="8"/>
      <name val="Calibri"/>
      <family val="2"/>
      <charset val="204"/>
    </font>
  </fonts>
  <fills count="9">
    <fill>
      <patternFill patternType="none"/>
    </fill>
    <fill>
      <patternFill patternType="gray125"/>
    </fill>
    <fill>
      <patternFill patternType="solid">
        <fgColor rgb="FFCCFFCC"/>
        <bgColor indexed="64"/>
      </patternFill>
    </fill>
    <fill>
      <patternFill patternType="solid">
        <fgColor rgb="FFCC99FF"/>
        <bgColor indexed="64"/>
      </patternFill>
    </fill>
    <fill>
      <patternFill patternType="solid">
        <fgColor rgb="FFCCFFFF"/>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9">
    <xf numFmtId="0" fontId="0" fillId="0" borderId="0"/>
    <xf numFmtId="0" fontId="1" fillId="0" borderId="0" applyNumberFormat="0" applyFill="0" applyBorder="0" applyAlignment="0" applyProtection="0"/>
    <xf numFmtId="0" fontId="20" fillId="0" borderId="57">
      <alignment horizontal="center" vertical="center" wrapText="1"/>
    </xf>
    <xf numFmtId="0" fontId="22" fillId="0" borderId="57">
      <alignment vertical="top" wrapText="1"/>
    </xf>
    <xf numFmtId="49" fontId="20" fillId="0" borderId="57">
      <alignment horizontal="center" vertical="top" shrinkToFit="1"/>
    </xf>
    <xf numFmtId="4" fontId="22" fillId="4" borderId="57">
      <alignment horizontal="right" vertical="top" shrinkToFit="1"/>
    </xf>
    <xf numFmtId="4" fontId="20" fillId="0" borderId="57">
      <alignment horizontal="right" vertical="top" shrinkToFit="1"/>
    </xf>
    <xf numFmtId="4" fontId="20" fillId="0" borderId="57">
      <alignment horizontal="right" vertical="top" shrinkToFit="1"/>
    </xf>
    <xf numFmtId="0" fontId="32" fillId="0" borderId="0"/>
  </cellStyleXfs>
  <cellXfs count="437">
    <xf numFmtId="0" fontId="0" fillId="0" borderId="0" xfId="0"/>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0" xfId="0" applyFont="1"/>
    <xf numFmtId="0" fontId="6" fillId="0" borderId="1" xfId="0" applyNumberFormat="1" applyFont="1" applyBorder="1" applyAlignment="1">
      <alignment horizontal="center" vertical="top"/>
    </xf>
    <xf numFmtId="0" fontId="3" fillId="0" borderId="0" xfId="0" applyFont="1" applyBorder="1" applyAlignment="1">
      <alignment horizontal="left" vertical="center" wrapText="1"/>
    </xf>
    <xf numFmtId="49" fontId="3" fillId="0" borderId="0" xfId="0" applyNumberFormat="1" applyFont="1" applyBorder="1" applyAlignment="1">
      <alignment horizontal="center" vertical="center"/>
    </xf>
    <xf numFmtId="2" fontId="3" fillId="0" borderId="0" xfId="0" applyNumberFormat="1" applyFont="1" applyBorder="1" applyAlignment="1">
      <alignment horizontal="center" vertical="center"/>
    </xf>
    <xf numFmtId="0" fontId="6" fillId="0" borderId="4" xfId="0" applyNumberFormat="1" applyFont="1" applyBorder="1" applyAlignment="1">
      <alignment horizontal="center" vertical="top"/>
    </xf>
    <xf numFmtId="0" fontId="6" fillId="0" borderId="5" xfId="0" applyNumberFormat="1" applyFont="1" applyBorder="1" applyAlignment="1">
      <alignment horizontal="center" vertical="top"/>
    </xf>
    <xf numFmtId="0" fontId="3" fillId="0" borderId="5" xfId="0" applyFont="1" applyBorder="1" applyAlignment="1">
      <alignment horizontal="left" vertical="center" wrapText="1"/>
    </xf>
    <xf numFmtId="49" fontId="3" fillId="0" borderId="4" xfId="0" applyNumberFormat="1" applyFont="1" applyBorder="1" applyAlignment="1">
      <alignment horizontal="center" vertical="center"/>
    </xf>
    <xf numFmtId="0" fontId="3" fillId="0" borderId="5" xfId="0" applyFont="1" applyBorder="1" applyAlignment="1">
      <alignment horizontal="left" vertical="center" wrapText="1" indent="1"/>
    </xf>
    <xf numFmtId="0" fontId="4" fillId="0" borderId="0" xfId="0" applyFont="1"/>
    <xf numFmtId="0" fontId="2" fillId="0" borderId="0" xfId="0" applyFont="1"/>
    <xf numFmtId="0" fontId="2" fillId="0" borderId="0" xfId="0" applyFont="1" applyAlignment="1">
      <alignment horizontal="center" vertical="center"/>
    </xf>
    <xf numFmtId="0" fontId="2" fillId="0" borderId="0" xfId="0" applyFont="1" applyAlignment="1">
      <alignment horizontal="justify" vertical="center"/>
    </xf>
    <xf numFmtId="0" fontId="2" fillId="0" borderId="1" xfId="0" applyFont="1" applyBorder="1" applyAlignment="1">
      <alignment horizontal="left" vertical="center" wrapText="1" indent="2"/>
    </xf>
    <xf numFmtId="0" fontId="8" fillId="0" borderId="0" xfId="0" applyFont="1"/>
    <xf numFmtId="0" fontId="3" fillId="0" borderId="0" xfId="0" applyNumberFormat="1" applyFont="1" applyBorder="1" applyAlignment="1">
      <alignment horizontal="left" vertical="top" wrapText="1"/>
    </xf>
    <xf numFmtId="0" fontId="9" fillId="0" borderId="0" xfId="0" applyFont="1"/>
    <xf numFmtId="0" fontId="3" fillId="0" borderId="0" xfId="0" applyFont="1" applyBorder="1" applyAlignment="1">
      <alignment horizontal="center" vertical="top"/>
    </xf>
    <xf numFmtId="0" fontId="6" fillId="0" borderId="0" xfId="0" applyFont="1"/>
    <xf numFmtId="0" fontId="11" fillId="0" borderId="0" xfId="0" applyFont="1"/>
    <xf numFmtId="0" fontId="10" fillId="0" borderId="0" xfId="0" applyFont="1"/>
    <xf numFmtId="0" fontId="10" fillId="0" borderId="0" xfId="0" applyFont="1" applyAlignment="1">
      <alignment horizontal="right"/>
    </xf>
    <xf numFmtId="0" fontId="10" fillId="0" borderId="0" xfId="0" applyFont="1" applyAlignment="1">
      <alignment horizontal="left"/>
    </xf>
    <xf numFmtId="49" fontId="10" fillId="0" borderId="0" xfId="0" applyNumberFormat="1" applyFont="1" applyFill="1" applyBorder="1" applyAlignment="1">
      <alignment horizontal="left"/>
    </xf>
    <xf numFmtId="49" fontId="10" fillId="0" borderId="0" xfId="0" applyNumberFormat="1" applyFont="1" applyBorder="1" applyAlignment="1">
      <alignment horizontal="center"/>
    </xf>
    <xf numFmtId="0" fontId="10" fillId="0" borderId="0" xfId="0" applyFont="1" applyBorder="1" applyAlignment="1">
      <alignment horizontal="right"/>
    </xf>
    <xf numFmtId="0" fontId="3" fillId="0" borderId="0" xfId="0" applyFont="1" applyAlignment="1">
      <alignment horizontal="right"/>
    </xf>
    <xf numFmtId="49" fontId="3" fillId="0" borderId="0" xfId="0" applyNumberFormat="1" applyFont="1" applyBorder="1" applyAlignment="1">
      <alignment horizontal="center"/>
    </xf>
    <xf numFmtId="0" fontId="3" fillId="0" borderId="0" xfId="0" applyFont="1" applyBorder="1" applyAlignment="1">
      <alignment horizontal="right"/>
    </xf>
    <xf numFmtId="49" fontId="3" fillId="0" borderId="0" xfId="0" applyNumberFormat="1" applyFont="1" applyFill="1" applyBorder="1" applyAlignment="1">
      <alignment horizontal="left"/>
    </xf>
    <xf numFmtId="0" fontId="3" fillId="0" borderId="0" xfId="0" applyFont="1" applyAlignment="1">
      <alignment vertical="top"/>
    </xf>
    <xf numFmtId="0" fontId="3" fillId="0" borderId="0" xfId="0" applyFont="1" applyAlignment="1"/>
    <xf numFmtId="0" fontId="3"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right" wrapText="1"/>
    </xf>
    <xf numFmtId="0" fontId="3" fillId="0" borderId="0" xfId="0" applyFont="1" applyAlignment="1">
      <alignment horizontal="left" vertical="center"/>
    </xf>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right" vertical="top"/>
    </xf>
    <xf numFmtId="0" fontId="3" fillId="0" borderId="0" xfId="0" applyFont="1" applyBorder="1"/>
    <xf numFmtId="0" fontId="6" fillId="0" borderId="0" xfId="0" applyFont="1" applyBorder="1" applyAlignment="1">
      <alignment horizontal="right"/>
    </xf>
    <xf numFmtId="49" fontId="6" fillId="0" borderId="0" xfId="0" applyNumberFormat="1" applyFont="1" applyBorder="1" applyAlignment="1">
      <alignment horizontal="center"/>
    </xf>
    <xf numFmtId="0" fontId="6" fillId="0" borderId="0" xfId="0" applyFont="1" applyBorder="1"/>
    <xf numFmtId="0" fontId="3" fillId="0" borderId="0" xfId="0" applyFont="1" applyFill="1" applyAlignment="1">
      <alignment horizontal="left"/>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wrapText="1"/>
    </xf>
    <xf numFmtId="0" fontId="6" fillId="0" borderId="0" xfId="0" applyFont="1" applyAlignment="1">
      <alignment horizontal="center"/>
    </xf>
    <xf numFmtId="0" fontId="3" fillId="0" borderId="0" xfId="0" applyFont="1" applyAlignment="1">
      <alignment horizontal="center"/>
    </xf>
    <xf numFmtId="0" fontId="5" fillId="0" borderId="0" xfId="0" applyFont="1"/>
    <xf numFmtId="0" fontId="6" fillId="0" borderId="0" xfId="0" applyFont="1" applyAlignment="1">
      <alignment horizontal="right"/>
    </xf>
    <xf numFmtId="0" fontId="6" fillId="0" borderId="12" xfId="0" applyFont="1" applyBorder="1" applyAlignment="1">
      <alignment horizontal="center"/>
    </xf>
    <xf numFmtId="0" fontId="6" fillId="0" borderId="4" xfId="0" applyFont="1" applyBorder="1" applyAlignment="1">
      <alignment horizontal="left" vertical="top" wrapText="1"/>
    </xf>
    <xf numFmtId="0" fontId="6" fillId="0" borderId="0" xfId="0" applyFont="1" applyAlignment="1">
      <alignment vertical="center"/>
    </xf>
    <xf numFmtId="0" fontId="3" fillId="0" borderId="4" xfId="0" applyFont="1" applyBorder="1" applyAlignment="1">
      <alignment horizontal="left" vertical="top" wrapText="1"/>
    </xf>
    <xf numFmtId="0" fontId="3" fillId="0" borderId="4" xfId="0" applyFont="1" applyBorder="1" applyAlignment="1">
      <alignment horizontal="left" vertical="top"/>
    </xf>
    <xf numFmtId="0" fontId="6" fillId="0" borderId="4" xfId="0" applyFont="1" applyBorder="1" applyAlignment="1">
      <alignment horizontal="left" vertical="top"/>
    </xf>
    <xf numFmtId="0" fontId="6" fillId="0" borderId="4" xfId="0" applyFont="1" applyBorder="1" applyAlignment="1">
      <alignment horizontal="center" vertical="top" wrapText="1"/>
    </xf>
    <xf numFmtId="0" fontId="6" fillId="0" borderId="0" xfId="0" applyFont="1" applyAlignment="1">
      <alignment horizontal="left"/>
    </xf>
    <xf numFmtId="0" fontId="3" fillId="0" borderId="4" xfId="0" applyFont="1" applyBorder="1" applyAlignment="1">
      <alignment horizontal="center" vertical="top" wrapText="1"/>
    </xf>
    <xf numFmtId="0" fontId="3" fillId="0" borderId="0" xfId="0" applyFont="1" applyBorder="1" applyAlignment="1">
      <alignment horizontal="left" vertical="top" wrapText="1"/>
    </xf>
    <xf numFmtId="0" fontId="3" fillId="0" borderId="0" xfId="0" applyFont="1" applyBorder="1" applyAlignment="1">
      <alignment horizontal="center"/>
    </xf>
    <xf numFmtId="0" fontId="9" fillId="0" borderId="0" xfId="0" applyFont="1" applyAlignment="1">
      <alignment horizontal="left"/>
    </xf>
    <xf numFmtId="49" fontId="3" fillId="0" borderId="0" xfId="0" applyNumberFormat="1" applyFont="1" applyFill="1" applyBorder="1" applyAlignment="1">
      <alignment horizontal="center"/>
    </xf>
    <xf numFmtId="0" fontId="13" fillId="0" borderId="0" xfId="0" applyNumberFormat="1" applyFont="1" applyBorder="1" applyAlignment="1">
      <alignment horizontal="left"/>
    </xf>
    <xf numFmtId="0" fontId="9" fillId="0" borderId="0" xfId="0" applyNumberFormat="1" applyFont="1" applyBorder="1" applyAlignment="1">
      <alignment horizontal="left"/>
    </xf>
    <xf numFmtId="0" fontId="9" fillId="0" borderId="0" xfId="0" applyNumberFormat="1" applyFont="1" applyBorder="1" applyAlignment="1">
      <alignment horizontal="center"/>
    </xf>
    <xf numFmtId="0" fontId="13" fillId="0" borderId="0" xfId="0" applyNumberFormat="1" applyFont="1" applyBorder="1" applyAlignment="1">
      <alignment horizontal="center" vertical="top"/>
    </xf>
    <xf numFmtId="0" fontId="9" fillId="0" borderId="0" xfId="0" applyNumberFormat="1" applyFont="1" applyBorder="1" applyAlignment="1">
      <alignment horizontal="right"/>
    </xf>
    <xf numFmtId="0" fontId="3" fillId="0" borderId="0" xfId="0" applyNumberFormat="1" applyFont="1" applyBorder="1" applyAlignment="1">
      <alignment horizontal="left"/>
    </xf>
    <xf numFmtId="0" fontId="14" fillId="0" borderId="0" xfId="0" applyNumberFormat="1" applyFont="1" applyFill="1" applyBorder="1" applyAlignment="1">
      <alignment horizontal="left"/>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NumberFormat="1" applyFont="1" applyBorder="1" applyAlignment="1">
      <alignment horizontal="right" vertical="center"/>
    </xf>
    <xf numFmtId="0" fontId="9" fillId="0" borderId="0" xfId="0" applyNumberFormat="1" applyFont="1" applyBorder="1" applyAlignment="1">
      <alignment horizontal="left" wrapText="1"/>
    </xf>
    <xf numFmtId="0" fontId="15" fillId="0" borderId="0" xfId="0" applyNumberFormat="1" applyFont="1" applyBorder="1" applyAlignment="1">
      <alignment horizontal="left"/>
    </xf>
    <xf numFmtId="0" fontId="9" fillId="0" borderId="0"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13" fillId="0" borderId="0" xfId="0" applyNumberFormat="1" applyFont="1" applyBorder="1" applyAlignment="1">
      <alignment horizontal="right" vertical="center"/>
    </xf>
    <xf numFmtId="49" fontId="13" fillId="0" borderId="0" xfId="0" applyNumberFormat="1" applyFont="1" applyBorder="1" applyAlignment="1">
      <alignment horizontal="center" vertical="center"/>
    </xf>
    <xf numFmtId="0" fontId="9" fillId="0" borderId="0" xfId="0" applyNumberFormat="1" applyFont="1" applyBorder="1" applyAlignment="1">
      <alignment horizontal="center" vertical="top"/>
    </xf>
    <xf numFmtId="49" fontId="8" fillId="0" borderId="0" xfId="0" applyNumberFormat="1" applyFont="1" applyBorder="1" applyAlignment="1">
      <alignment horizontal="center" vertical="center"/>
    </xf>
    <xf numFmtId="0" fontId="9" fillId="0" borderId="42" xfId="0" applyNumberFormat="1" applyFont="1" applyBorder="1" applyAlignment="1">
      <alignment horizontal="left"/>
    </xf>
    <xf numFmtId="0" fontId="9" fillId="0" borderId="41" xfId="0" applyNumberFormat="1" applyFont="1" applyBorder="1" applyAlignment="1">
      <alignment horizontal="left"/>
    </xf>
    <xf numFmtId="0" fontId="9" fillId="0" borderId="0" xfId="0" applyNumberFormat="1" applyFont="1" applyBorder="1" applyAlignment="1">
      <alignment horizontal="left" vertical="top"/>
    </xf>
    <xf numFmtId="0" fontId="9" fillId="0" borderId="14" xfId="0" applyNumberFormat="1" applyFont="1" applyBorder="1" applyAlignment="1">
      <alignment horizontal="left" vertical="top"/>
    </xf>
    <xf numFmtId="0" fontId="9" fillId="0" borderId="12" xfId="0" applyNumberFormat="1" applyFont="1" applyBorder="1" applyAlignment="1">
      <alignment horizontal="left" vertical="top"/>
    </xf>
    <xf numFmtId="0" fontId="9" fillId="0" borderId="15" xfId="0" applyNumberFormat="1" applyFont="1" applyBorder="1" applyAlignment="1">
      <alignment horizontal="left" vertical="top"/>
    </xf>
    <xf numFmtId="0" fontId="8" fillId="0" borderId="0" xfId="0" applyNumberFormat="1" applyFont="1" applyBorder="1" applyAlignment="1">
      <alignment horizontal="left"/>
    </xf>
    <xf numFmtId="0" fontId="16" fillId="0" borderId="50" xfId="0" applyNumberFormat="1" applyFont="1" applyBorder="1" applyAlignment="1">
      <alignment horizontal="center"/>
    </xf>
    <xf numFmtId="0" fontId="16" fillId="0" borderId="51" xfId="0" applyNumberFormat="1" applyFont="1" applyBorder="1" applyAlignment="1">
      <alignment horizontal="center"/>
    </xf>
    <xf numFmtId="0" fontId="16" fillId="0" borderId="0" xfId="0" applyNumberFormat="1" applyFont="1" applyBorder="1" applyAlignment="1">
      <alignment horizontal="center"/>
    </xf>
    <xf numFmtId="0" fontId="16" fillId="0" borderId="53" xfId="0" applyNumberFormat="1" applyFont="1" applyBorder="1" applyAlignment="1">
      <alignment horizontal="center"/>
    </xf>
    <xf numFmtId="0" fontId="8" fillId="0" borderId="52" xfId="0" applyNumberFormat="1" applyFont="1" applyBorder="1" applyAlignment="1">
      <alignment horizontal="left"/>
    </xf>
    <xf numFmtId="0" fontId="9" fillId="0" borderId="53" xfId="0" applyNumberFormat="1" applyFont="1" applyBorder="1" applyAlignment="1">
      <alignment horizontal="left"/>
    </xf>
    <xf numFmtId="0" fontId="13" fillId="0" borderId="0" xfId="0" applyNumberFormat="1" applyFont="1" applyBorder="1" applyAlignment="1">
      <alignment horizontal="left" vertical="top"/>
    </xf>
    <xf numFmtId="0" fontId="13" fillId="0" borderId="54" xfId="0" applyNumberFormat="1" applyFont="1" applyBorder="1" applyAlignment="1">
      <alignment horizontal="left"/>
    </xf>
    <xf numFmtId="0" fontId="13" fillId="0" borderId="55" xfId="0" applyNumberFormat="1" applyFont="1" applyBorder="1" applyAlignment="1">
      <alignment horizontal="left"/>
    </xf>
    <xf numFmtId="0" fontId="13" fillId="0" borderId="56" xfId="0" applyNumberFormat="1" applyFont="1" applyBorder="1" applyAlignment="1">
      <alignment horizontal="left"/>
    </xf>
    <xf numFmtId="0" fontId="9" fillId="0" borderId="0" xfId="0" applyNumberFormat="1" applyFont="1" applyBorder="1" applyAlignment="1">
      <alignment horizontal="right"/>
    </xf>
    <xf numFmtId="0" fontId="2" fillId="0" borderId="0" xfId="0" applyFont="1" applyAlignment="1">
      <alignment horizontal="right"/>
    </xf>
    <xf numFmtId="4" fontId="3" fillId="0" borderId="1" xfId="0" applyNumberFormat="1" applyFont="1" applyBorder="1" applyAlignment="1">
      <alignment horizontal="center" vertical="center"/>
    </xf>
    <xf numFmtId="4" fontId="2" fillId="0" borderId="1" xfId="0" applyNumberFormat="1" applyFont="1" applyBorder="1" applyAlignment="1">
      <alignment vertical="center" wrapText="1"/>
    </xf>
    <xf numFmtId="0" fontId="3" fillId="0" borderId="1" xfId="0" applyFont="1" applyBorder="1" applyAlignment="1">
      <alignment horizontal="center" vertical="center" wrapText="1"/>
    </xf>
    <xf numFmtId="49" fontId="8" fillId="0" borderId="4" xfId="0" applyNumberFormat="1" applyFont="1" applyBorder="1" applyAlignment="1">
      <alignment horizontal="center" vertical="center"/>
    </xf>
    <xf numFmtId="0" fontId="18" fillId="0" borderId="5" xfId="0" applyFont="1" applyBorder="1" applyAlignment="1">
      <alignment horizontal="left" vertical="center" wrapText="1"/>
    </xf>
    <xf numFmtId="49" fontId="6" fillId="0" borderId="4" xfId="0" applyNumberFormat="1" applyFont="1" applyBorder="1" applyAlignment="1">
      <alignment horizontal="center" vertical="center"/>
    </xf>
    <xf numFmtId="0" fontId="19" fillId="0" borderId="0" xfId="0" applyFont="1" applyAlignment="1">
      <alignment wrapText="1"/>
    </xf>
    <xf numFmtId="49" fontId="23" fillId="0" borderId="57" xfId="4" applyNumberFormat="1" applyFont="1" applyProtection="1">
      <alignment horizontal="center" vertical="top" shrinkToFit="1"/>
    </xf>
    <xf numFmtId="4" fontId="23" fillId="5" borderId="57" xfId="6" applyNumberFormat="1" applyFont="1" applyFill="1" applyProtection="1">
      <alignment horizontal="right" vertical="top" shrinkToFit="1"/>
    </xf>
    <xf numFmtId="49" fontId="23" fillId="0" borderId="1" xfId="4" applyNumberFormat="1" applyFont="1" applyBorder="1" applyProtection="1">
      <alignment horizontal="center" vertical="top" shrinkToFit="1"/>
    </xf>
    <xf numFmtId="0" fontId="23" fillId="0" borderId="57" xfId="3" applyNumberFormat="1" applyFont="1" applyAlignment="1" applyProtection="1">
      <alignment vertical="center" wrapText="1"/>
    </xf>
    <xf numFmtId="0" fontId="2" fillId="0" borderId="0" xfId="0" applyFont="1" applyAlignment="1">
      <alignment vertical="center" wrapText="1"/>
    </xf>
    <xf numFmtId="49" fontId="23" fillId="0" borderId="57" xfId="4" applyNumberFormat="1" applyFont="1" applyFill="1" applyProtection="1">
      <alignment horizontal="center" vertical="top" shrinkToFit="1"/>
    </xf>
    <xf numFmtId="0" fontId="23" fillId="0" borderId="57" xfId="3" applyNumberFormat="1" applyFont="1" applyFill="1" applyAlignment="1" applyProtection="1">
      <alignment vertical="center" wrapText="1"/>
    </xf>
    <xf numFmtId="4" fontId="23" fillId="0" borderId="57" xfId="6" applyNumberFormat="1" applyFont="1" applyFill="1" applyProtection="1">
      <alignment horizontal="right" vertical="top" shrinkToFit="1"/>
    </xf>
    <xf numFmtId="0" fontId="24" fillId="6" borderId="57" xfId="3" applyNumberFormat="1" applyFont="1" applyFill="1" applyAlignment="1" applyProtection="1">
      <alignment vertical="center" wrapText="1"/>
    </xf>
    <xf numFmtId="49" fontId="24" fillId="6" borderId="57" xfId="4" applyNumberFormat="1" applyFont="1" applyFill="1" applyProtection="1">
      <alignment horizontal="center" vertical="top" shrinkToFit="1"/>
    </xf>
    <xf numFmtId="4" fontId="24" fillId="6" borderId="57" xfId="5" applyNumberFormat="1" applyFont="1" applyFill="1" applyProtection="1">
      <alignment horizontal="right" vertical="top" shrinkToFit="1"/>
    </xf>
    <xf numFmtId="49" fontId="25" fillId="6" borderId="57" xfId="4" applyNumberFormat="1" applyFont="1" applyFill="1" applyProtection="1">
      <alignment horizontal="center" vertical="top" shrinkToFit="1"/>
    </xf>
    <xf numFmtId="0" fontId="24" fillId="6" borderId="1" xfId="3" applyNumberFormat="1" applyFont="1" applyFill="1" applyBorder="1" applyAlignment="1" applyProtection="1">
      <alignment vertical="center" wrapText="1"/>
    </xf>
    <xf numFmtId="4" fontId="4" fillId="6" borderId="1" xfId="0" applyNumberFormat="1" applyFont="1" applyFill="1" applyBorder="1"/>
    <xf numFmtId="0" fontId="4" fillId="6" borderId="1" xfId="0" applyFont="1" applyFill="1" applyBorder="1" applyAlignment="1">
      <alignment vertical="center" wrapText="1"/>
    </xf>
    <xf numFmtId="49" fontId="24" fillId="6" borderId="1" xfId="4" applyNumberFormat="1" applyFont="1" applyFill="1" applyBorder="1" applyProtection="1">
      <alignment horizontal="center" vertical="top" shrinkToFit="1"/>
    </xf>
    <xf numFmtId="4" fontId="24" fillId="6" borderId="57" xfId="6" applyNumberFormat="1" applyFont="1" applyFill="1" applyProtection="1">
      <alignment horizontal="right" vertical="top" shrinkToFit="1"/>
    </xf>
    <xf numFmtId="0" fontId="19" fillId="0" borderId="1" xfId="0" applyFont="1" applyBorder="1" applyAlignment="1">
      <alignment vertical="center" wrapText="1"/>
    </xf>
    <xf numFmtId="4" fontId="0" fillId="0" borderId="0" xfId="0" applyNumberFormat="1"/>
    <xf numFmtId="4" fontId="4" fillId="0" borderId="0" xfId="0" applyNumberFormat="1" applyFont="1"/>
    <xf numFmtId="4" fontId="3" fillId="0" borderId="1" xfId="0" applyNumberFormat="1" applyFont="1" applyBorder="1" applyAlignment="1">
      <alignment horizontal="center" vertical="center" wrapText="1"/>
    </xf>
    <xf numFmtId="4" fontId="3" fillId="0" borderId="0" xfId="0" applyNumberFormat="1" applyFont="1" applyBorder="1" applyAlignment="1">
      <alignment horizontal="center" vertical="center"/>
    </xf>
    <xf numFmtId="4" fontId="3" fillId="0" borderId="0" xfId="0" applyNumberFormat="1" applyFont="1"/>
    <xf numFmtId="3" fontId="6" fillId="0" borderId="1" xfId="0" applyNumberFormat="1" applyFont="1" applyBorder="1" applyAlignment="1">
      <alignment horizontal="center" vertical="top"/>
    </xf>
    <xf numFmtId="0" fontId="17" fillId="2" borderId="5" xfId="0" applyFont="1" applyFill="1" applyBorder="1" applyAlignment="1">
      <alignment horizontal="left" vertical="center" wrapText="1"/>
    </xf>
    <xf numFmtId="49" fontId="3" fillId="2" borderId="4"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4" fillId="6" borderId="0" xfId="0" applyFont="1" applyFill="1"/>
    <xf numFmtId="0" fontId="27" fillId="2" borderId="1" xfId="0" applyFont="1" applyFill="1" applyBorder="1" applyAlignment="1">
      <alignment vertical="center" wrapText="1"/>
    </xf>
    <xf numFmtId="0" fontId="26" fillId="2" borderId="1" xfId="0" applyFont="1" applyFill="1" applyBorder="1"/>
    <xf numFmtId="4" fontId="27" fillId="2" borderId="1" xfId="0" applyNumberFormat="1" applyFont="1" applyFill="1" applyBorder="1"/>
    <xf numFmtId="4" fontId="2" fillId="0" borderId="0" xfId="0" applyNumberFormat="1" applyFont="1"/>
    <xf numFmtId="4" fontId="23" fillId="0" borderId="57" xfId="5" applyNumberFormat="1" applyFont="1" applyFill="1" applyProtection="1">
      <alignment horizontal="right" vertical="top" shrinkToFit="1"/>
    </xf>
    <xf numFmtId="0" fontId="19" fillId="5" borderId="1" xfId="0" applyFont="1" applyFill="1" applyBorder="1" applyAlignment="1">
      <alignment vertical="center" wrapText="1"/>
    </xf>
    <xf numFmtId="49" fontId="23" fillId="5" borderId="57" xfId="4" applyNumberFormat="1" applyFont="1" applyFill="1" applyProtection="1">
      <alignment horizontal="center" vertical="top" shrinkToFit="1"/>
    </xf>
    <xf numFmtId="49" fontId="23" fillId="5" borderId="1" xfId="4" applyNumberFormat="1" applyFont="1" applyFill="1" applyBorder="1" applyProtection="1">
      <alignment horizontal="center" vertical="top" shrinkToFit="1"/>
    </xf>
    <xf numFmtId="0" fontId="2" fillId="5" borderId="0" xfId="0" applyFont="1" applyFill="1"/>
    <xf numFmtId="0" fontId="9" fillId="0" borderId="0" xfId="0" applyNumberFormat="1" applyFont="1" applyBorder="1" applyAlignment="1">
      <alignment horizontal="left"/>
    </xf>
    <xf numFmtId="0" fontId="3" fillId="5" borderId="5" xfId="0" applyFont="1" applyFill="1" applyBorder="1" applyAlignment="1">
      <alignment horizontal="left" vertical="center" wrapText="1"/>
    </xf>
    <xf numFmtId="0" fontId="9" fillId="0" borderId="0" xfId="0" applyNumberFormat="1" applyFont="1" applyBorder="1" applyAlignment="1">
      <alignment horizontal="left"/>
    </xf>
    <xf numFmtId="0" fontId="2" fillId="0" borderId="1" xfId="0" applyFont="1" applyBorder="1" applyAlignment="1">
      <alignment horizontal="center" vertical="center" wrapText="1"/>
    </xf>
    <xf numFmtId="0" fontId="19" fillId="5" borderId="57" xfId="3" applyNumberFormat="1" applyFont="1" applyFill="1" applyAlignment="1" applyProtection="1">
      <alignment vertical="center" wrapText="1"/>
    </xf>
    <xf numFmtId="4" fontId="19" fillId="0" borderId="57" xfId="5" applyNumberFormat="1" applyFont="1" applyFill="1" applyProtection="1">
      <alignment horizontal="right" vertical="top" shrinkToFit="1"/>
    </xf>
    <xf numFmtId="49" fontId="19" fillId="0" borderId="1" xfId="0" applyNumberFormat="1" applyFont="1" applyBorder="1" applyAlignment="1">
      <alignment horizontal="center" vertical="center"/>
    </xf>
    <xf numFmtId="4" fontId="19" fillId="0" borderId="1" xfId="0" applyNumberFormat="1" applyFont="1" applyBorder="1" applyAlignment="1">
      <alignment horizontal="right" vertical="center"/>
    </xf>
    <xf numFmtId="0" fontId="6" fillId="6" borderId="5" xfId="0" applyFont="1" applyFill="1" applyBorder="1" applyAlignment="1">
      <alignment horizontal="left" vertical="center" wrapText="1"/>
    </xf>
    <xf numFmtId="49" fontId="19" fillId="6" borderId="1" xfId="0" applyNumberFormat="1" applyFont="1" applyFill="1" applyBorder="1" applyAlignment="1">
      <alignment horizontal="center" vertical="center"/>
    </xf>
    <xf numFmtId="4" fontId="28" fillId="6" borderId="1" xfId="0" applyNumberFormat="1" applyFont="1" applyFill="1" applyBorder="1" applyAlignment="1">
      <alignment horizontal="right" vertical="center"/>
    </xf>
    <xf numFmtId="0" fontId="9" fillId="0" borderId="0" xfId="0" applyNumberFormat="1" applyFont="1" applyBorder="1" applyAlignment="1">
      <alignment horizontal="left"/>
    </xf>
    <xf numFmtId="0" fontId="6" fillId="7" borderId="5" xfId="0" applyFont="1" applyFill="1" applyBorder="1" applyAlignment="1">
      <alignment horizontal="left" vertical="center" wrapText="1"/>
    </xf>
    <xf numFmtId="49" fontId="19" fillId="7" borderId="1" xfId="0" applyNumberFormat="1" applyFont="1" applyFill="1" applyBorder="1" applyAlignment="1">
      <alignment horizontal="center" vertical="center"/>
    </xf>
    <xf numFmtId="4" fontId="28" fillId="7" borderId="1" xfId="0" applyNumberFormat="1" applyFont="1" applyFill="1" applyBorder="1" applyAlignment="1">
      <alignment horizontal="right" vertical="center"/>
    </xf>
    <xf numFmtId="0" fontId="9" fillId="0" borderId="0" xfId="0" applyNumberFormat="1" applyFont="1" applyBorder="1" applyAlignment="1">
      <alignment horizontal="left"/>
    </xf>
    <xf numFmtId="49" fontId="31" fillId="0" borderId="57" xfId="4" applyNumberFormat="1" applyFont="1" applyFill="1" applyAlignment="1" applyProtection="1">
      <alignment horizontal="center" vertical="center" shrinkToFit="1"/>
    </xf>
    <xf numFmtId="0" fontId="9" fillId="0" borderId="0" xfId="0" applyNumberFormat="1" applyFont="1" applyBorder="1" applyAlignment="1">
      <alignment horizontal="left"/>
    </xf>
    <xf numFmtId="0" fontId="23" fillId="0" borderId="0" xfId="0" applyFont="1" applyAlignment="1">
      <alignment wrapText="1"/>
    </xf>
    <xf numFmtId="0" fontId="6" fillId="0" borderId="0" xfId="0" applyFont="1" applyAlignment="1">
      <alignment horizontal="right"/>
    </xf>
    <xf numFmtId="0" fontId="6" fillId="0" borderId="0" xfId="0" applyFont="1" applyAlignment="1">
      <alignment horizontal="center" vertical="center" wrapText="1"/>
    </xf>
    <xf numFmtId="49" fontId="19" fillId="0" borderId="1" xfId="0" applyNumberFormat="1" applyFont="1" applyFill="1" applyBorder="1" applyAlignment="1">
      <alignment horizontal="center" vertical="center"/>
    </xf>
    <xf numFmtId="0" fontId="2" fillId="0" borderId="0" xfId="0" applyFont="1" applyFill="1"/>
    <xf numFmtId="4" fontId="19" fillId="0" borderId="1" xfId="0" applyNumberFormat="1" applyFont="1" applyFill="1" applyBorder="1" applyAlignment="1">
      <alignment horizontal="right" vertical="center"/>
    </xf>
    <xf numFmtId="49" fontId="3" fillId="5" borderId="1" xfId="8" applyNumberFormat="1" applyFont="1" applyFill="1" applyBorder="1" applyAlignment="1">
      <alignment horizontal="center" vertical="top"/>
    </xf>
    <xf numFmtId="49" fontId="3" fillId="8" borderId="1" xfId="8" applyNumberFormat="1" applyFont="1" applyFill="1" applyBorder="1" applyAlignment="1">
      <alignment horizontal="center" vertical="top"/>
    </xf>
    <xf numFmtId="0" fontId="3" fillId="0" borderId="3" xfId="0" applyFont="1" applyBorder="1" applyAlignment="1">
      <alignment horizontal="left" vertical="center" wrapText="1"/>
    </xf>
    <xf numFmtId="49" fontId="19" fillId="0" borderId="7" xfId="0" applyNumberFormat="1" applyFont="1" applyBorder="1" applyAlignment="1">
      <alignment horizontal="center" vertical="center"/>
    </xf>
    <xf numFmtId="49" fontId="23" fillId="0" borderId="58" xfId="4" applyNumberFormat="1" applyFont="1" applyFill="1" applyBorder="1" applyProtection="1">
      <alignment horizontal="center" vertical="top" shrinkToFit="1"/>
    </xf>
    <xf numFmtId="4" fontId="19" fillId="0" borderId="7" xfId="0" applyNumberFormat="1" applyFont="1" applyBorder="1" applyAlignment="1">
      <alignment horizontal="right" vertical="center"/>
    </xf>
    <xf numFmtId="0" fontId="9" fillId="0" borderId="0" xfId="0" applyNumberFormat="1" applyFont="1" applyBorder="1" applyAlignment="1">
      <alignment horizontal="left"/>
    </xf>
    <xf numFmtId="49" fontId="25" fillId="5" borderId="57" xfId="4" applyNumberFormat="1" applyFont="1" applyFill="1" applyProtection="1">
      <alignment horizontal="center" vertical="top" shrinkToFit="1"/>
    </xf>
    <xf numFmtId="0" fontId="19" fillId="0" borderId="1" xfId="0" applyFont="1" applyBorder="1"/>
    <xf numFmtId="0" fontId="3" fillId="0" borderId="0" xfId="0" applyFont="1" applyFill="1" applyBorder="1" applyAlignment="1">
      <alignment horizontal="left" vertical="top" wrapText="1"/>
    </xf>
    <xf numFmtId="49" fontId="3" fillId="0" borderId="1" xfId="0" applyNumberFormat="1" applyFont="1" applyFill="1" applyBorder="1" applyAlignment="1">
      <alignment horizontal="center"/>
    </xf>
    <xf numFmtId="0" fontId="3" fillId="0" borderId="0" xfId="0" applyFont="1" applyFill="1" applyBorder="1" applyAlignment="1">
      <alignment horizontal="left" wrapText="1"/>
    </xf>
    <xf numFmtId="49" fontId="3" fillId="0" borderId="0" xfId="0" applyNumberFormat="1" applyFont="1" applyFill="1" applyBorder="1" applyAlignment="1">
      <alignment horizontal="left" wrapText="1"/>
    </xf>
    <xf numFmtId="0" fontId="6" fillId="0" borderId="0" xfId="0" applyFont="1" applyAlignment="1">
      <alignment horizontal="center"/>
    </xf>
    <xf numFmtId="0" fontId="3" fillId="0" borderId="0" xfId="0" applyFont="1" applyFill="1" applyAlignment="1">
      <alignment horizontal="justify" vertical="top" wrapText="1"/>
    </xf>
    <xf numFmtId="49" fontId="3" fillId="0" borderId="0" xfId="0" applyNumberFormat="1" applyFont="1" applyFill="1" applyBorder="1" applyAlignment="1">
      <alignment horizontal="left"/>
    </xf>
    <xf numFmtId="49" fontId="3" fillId="0" borderId="4" xfId="0" applyNumberFormat="1" applyFont="1" applyFill="1" applyBorder="1" applyAlignment="1">
      <alignment horizontal="center"/>
    </xf>
    <xf numFmtId="49" fontId="3" fillId="0" borderId="5" xfId="0" applyNumberFormat="1" applyFont="1" applyFill="1" applyBorder="1" applyAlignment="1">
      <alignment horizontal="center"/>
    </xf>
    <xf numFmtId="49" fontId="3" fillId="0" borderId="6" xfId="0" applyNumberFormat="1" applyFont="1" applyFill="1" applyBorder="1" applyAlignment="1">
      <alignment horizontal="center"/>
    </xf>
    <xf numFmtId="0" fontId="3" fillId="0" borderId="0" xfId="0" applyFont="1" applyFill="1" applyBorder="1" applyAlignment="1">
      <alignment horizontal="justify" vertical="top" wrapText="1"/>
    </xf>
    <xf numFmtId="0" fontId="3" fillId="0" borderId="12" xfId="0" applyFont="1" applyBorder="1" applyAlignment="1">
      <alignment horizontal="center" vertical="center"/>
    </xf>
    <xf numFmtId="49" fontId="3" fillId="0" borderId="11" xfId="0" applyNumberFormat="1" applyFont="1" applyFill="1" applyBorder="1" applyAlignment="1">
      <alignment horizontal="center" vertical="top"/>
    </xf>
    <xf numFmtId="49" fontId="3" fillId="0" borderId="3" xfId="0" applyNumberFormat="1" applyFont="1" applyFill="1" applyBorder="1" applyAlignment="1">
      <alignment horizontal="center" vertical="top"/>
    </xf>
    <xf numFmtId="49" fontId="3" fillId="0" borderId="13" xfId="0" applyNumberFormat="1" applyFont="1" applyFill="1" applyBorder="1" applyAlignment="1">
      <alignment horizontal="center" vertical="top"/>
    </xf>
    <xf numFmtId="49" fontId="3" fillId="0" borderId="14"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49" fontId="3" fillId="0" borderId="15" xfId="0" applyNumberFormat="1" applyFont="1" applyFill="1" applyBorder="1" applyAlignment="1">
      <alignment horizontal="center" vertical="top"/>
    </xf>
    <xf numFmtId="0" fontId="10" fillId="0" borderId="0" xfId="0" applyFont="1" applyAlignment="1">
      <alignment horizontal="center"/>
    </xf>
    <xf numFmtId="0" fontId="9" fillId="0" borderId="0" xfId="0" applyFont="1" applyBorder="1" applyAlignment="1">
      <alignment horizontal="center" vertical="top"/>
    </xf>
    <xf numFmtId="0" fontId="6" fillId="0" borderId="0" xfId="0" applyFont="1" applyAlignment="1">
      <alignment horizontal="right"/>
    </xf>
    <xf numFmtId="0" fontId="6" fillId="0" borderId="0" xfId="0" applyFont="1" applyBorder="1" applyAlignment="1">
      <alignment horizontal="right"/>
    </xf>
    <xf numFmtId="49" fontId="6" fillId="0" borderId="0" xfId="0" applyNumberFormat="1" applyFont="1" applyFill="1" applyBorder="1" applyAlignment="1">
      <alignment horizontal="left"/>
    </xf>
    <xf numFmtId="49" fontId="6" fillId="0" borderId="12" xfId="0" applyNumberFormat="1" applyFont="1" applyFill="1" applyBorder="1" applyAlignment="1">
      <alignment horizontal="center"/>
    </xf>
    <xf numFmtId="0" fontId="10" fillId="0" borderId="0" xfId="0" applyFont="1" applyBorder="1" applyAlignment="1">
      <alignment horizontal="center" wrapText="1"/>
    </xf>
    <xf numFmtId="0" fontId="10" fillId="0" borderId="0" xfId="0" applyFont="1" applyBorder="1" applyAlignment="1">
      <alignment horizontal="center"/>
    </xf>
    <xf numFmtId="49" fontId="10" fillId="0" borderId="12" xfId="0" applyNumberFormat="1" applyFont="1" applyFill="1" applyBorder="1" applyAlignment="1">
      <alignment horizontal="left"/>
    </xf>
    <xf numFmtId="49" fontId="10" fillId="0" borderId="12" xfId="0" applyNumberFormat="1" applyFont="1" applyBorder="1" applyAlignment="1">
      <alignment horizontal="center"/>
    </xf>
    <xf numFmtId="0" fontId="6" fillId="0" borderId="0" xfId="0" applyFont="1" applyAlignment="1">
      <alignment horizontal="left"/>
    </xf>
    <xf numFmtId="49" fontId="6" fillId="0" borderId="12" xfId="0" applyNumberFormat="1" applyFont="1" applyFill="1" applyBorder="1" applyAlignment="1">
      <alignment horizontal="left"/>
    </xf>
    <xf numFmtId="0" fontId="6" fillId="0" borderId="12" xfId="0" applyFont="1" applyFill="1" applyBorder="1" applyAlignment="1">
      <alignment horizontal="center"/>
    </xf>
    <xf numFmtId="0" fontId="8" fillId="0" borderId="0" xfId="0" applyFont="1" applyAlignment="1">
      <alignment horizontal="right"/>
    </xf>
    <xf numFmtId="0" fontId="8" fillId="0" borderId="0" xfId="0" applyNumberFormat="1" applyFont="1" applyFill="1" applyBorder="1" applyAlignment="1">
      <alignment horizontal="right" vertical="top" wrapText="1"/>
    </xf>
    <xf numFmtId="0" fontId="15" fillId="0" borderId="12" xfId="0" applyFont="1" applyFill="1" applyBorder="1" applyAlignment="1">
      <alignment horizontal="center" wrapText="1"/>
    </xf>
    <xf numFmtId="0" fontId="9" fillId="0" borderId="0" xfId="0" applyFont="1" applyBorder="1" applyAlignment="1">
      <alignment horizontal="center" vertical="top" wrapText="1"/>
    </xf>
    <xf numFmtId="0" fontId="6" fillId="0" borderId="0" xfId="0" applyFont="1" applyBorder="1" applyAlignment="1">
      <alignment horizontal="center"/>
    </xf>
    <xf numFmtId="49" fontId="3" fillId="0" borderId="4"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2" fontId="3" fillId="0" borderId="4" xfId="0" applyNumberFormat="1" applyFont="1" applyFill="1" applyBorder="1" applyAlignment="1">
      <alignment horizontal="center" vertical="top"/>
    </xf>
    <xf numFmtId="2" fontId="3" fillId="0" borderId="5" xfId="0" applyNumberFormat="1" applyFont="1" applyFill="1" applyBorder="1" applyAlignment="1">
      <alignment horizontal="center" vertical="top"/>
    </xf>
    <xf numFmtId="2" fontId="3" fillId="0" borderId="6" xfId="0" applyNumberFormat="1" applyFont="1" applyFill="1" applyBorder="1" applyAlignment="1">
      <alignment horizontal="center" vertical="top"/>
    </xf>
    <xf numFmtId="0" fontId="3" fillId="0" borderId="5" xfId="0" applyFont="1" applyBorder="1" applyAlignment="1">
      <alignment horizontal="left" vertical="top" wrapText="1" indent="2"/>
    </xf>
    <xf numFmtId="0" fontId="3" fillId="0" borderId="6" xfId="0" applyFont="1" applyBorder="1" applyAlignment="1">
      <alignment horizontal="left" vertical="top" wrapText="1" indent="2"/>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2" fontId="6" fillId="3" borderId="4" xfId="0" applyNumberFormat="1" applyFont="1" applyFill="1" applyBorder="1" applyAlignment="1">
      <alignment horizontal="center" vertical="top"/>
    </xf>
    <xf numFmtId="2" fontId="6" fillId="3" borderId="5" xfId="0" applyNumberFormat="1" applyFont="1" applyFill="1" applyBorder="1" applyAlignment="1">
      <alignment horizontal="center" vertical="top"/>
    </xf>
    <xf numFmtId="2" fontId="6" fillId="3" borderId="6" xfId="0" applyNumberFormat="1" applyFont="1" applyFill="1" applyBorder="1" applyAlignment="1">
      <alignment horizontal="center" vertical="top"/>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2" fontId="3" fillId="6" borderId="4" xfId="0" applyNumberFormat="1" applyFont="1" applyFill="1" applyBorder="1" applyAlignment="1">
      <alignment horizontal="center" vertical="top"/>
    </xf>
    <xf numFmtId="2" fontId="3" fillId="6" borderId="5" xfId="0" applyNumberFormat="1" applyFont="1" applyFill="1" applyBorder="1" applyAlignment="1">
      <alignment horizontal="center" vertical="top"/>
    </xf>
    <xf numFmtId="2" fontId="3" fillId="6" borderId="6" xfId="0" applyNumberFormat="1" applyFont="1" applyFill="1" applyBorder="1" applyAlignment="1">
      <alignment horizontal="center" vertical="top"/>
    </xf>
    <xf numFmtId="2" fontId="3" fillId="5" borderId="4" xfId="0" applyNumberFormat="1" applyFont="1" applyFill="1" applyBorder="1" applyAlignment="1">
      <alignment horizontal="center" vertical="top"/>
    </xf>
    <xf numFmtId="2" fontId="3" fillId="5" borderId="5" xfId="0" applyNumberFormat="1" applyFont="1" applyFill="1" applyBorder="1" applyAlignment="1">
      <alignment horizontal="center" vertical="top"/>
    </xf>
    <xf numFmtId="2" fontId="3" fillId="5" borderId="6" xfId="0" applyNumberFormat="1" applyFont="1" applyFill="1" applyBorder="1" applyAlignment="1">
      <alignment horizontal="center" vertical="top"/>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2" fontId="6" fillId="0" borderId="4" xfId="0" applyNumberFormat="1" applyFont="1" applyFill="1" applyBorder="1" applyAlignment="1">
      <alignment horizontal="center" vertical="top"/>
    </xf>
    <xf numFmtId="2" fontId="6" fillId="0" borderId="5" xfId="0" applyNumberFormat="1" applyFont="1" applyFill="1" applyBorder="1" applyAlignment="1">
      <alignment horizontal="center" vertical="top"/>
    </xf>
    <xf numFmtId="2" fontId="6" fillId="0" borderId="6" xfId="0" applyNumberFormat="1" applyFont="1" applyFill="1" applyBorder="1" applyAlignment="1">
      <alignment horizontal="center" vertical="top"/>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indent="2"/>
    </xf>
    <xf numFmtId="0" fontId="3" fillId="0" borderId="6" xfId="0" applyFont="1" applyFill="1" applyBorder="1" applyAlignment="1">
      <alignment horizontal="left" vertical="top" wrapText="1" indent="2"/>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xf>
    <xf numFmtId="2" fontId="6" fillId="0" borderId="0" xfId="0" applyNumberFormat="1" applyFont="1" applyBorder="1" applyAlignment="1">
      <alignment horizontal="center"/>
    </xf>
    <xf numFmtId="0" fontId="3"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3" xfId="0" applyFont="1" applyBorder="1" applyAlignment="1">
      <alignment horizontal="left"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0" fillId="0" borderId="8" xfId="0" applyBorder="1" applyAlignment="1">
      <alignment horizontal="center" vertical="center" wrapText="1"/>
    </xf>
    <xf numFmtId="0" fontId="3" fillId="0" borderId="7" xfId="0" applyFont="1" applyFill="1" applyBorder="1" applyAlignment="1">
      <alignment horizontal="center" vertical="center" wrapText="1"/>
    </xf>
    <xf numFmtId="0" fontId="0" fillId="0" borderId="2" xfId="0" applyBorder="1" applyAlignment="1">
      <alignment horizontal="center" vertical="center" wrapText="1"/>
    </xf>
    <xf numFmtId="0" fontId="21" fillId="0" borderId="57" xfId="2" applyNumberFormat="1" applyFont="1" applyBorder="1" applyProtection="1">
      <alignment horizontal="center" vertical="center" wrapText="1"/>
    </xf>
    <xf numFmtId="0" fontId="21" fillId="0" borderId="58" xfId="2" applyFont="1" applyBorder="1" applyProtection="1">
      <alignment horizontal="center" vertical="center" wrapText="1"/>
      <protection locked="0"/>
    </xf>
    <xf numFmtId="0" fontId="12" fillId="0" borderId="0" xfId="0" applyFont="1" applyAlignment="1">
      <alignment vertical="center" wrapText="1"/>
    </xf>
    <xf numFmtId="0" fontId="4" fillId="0" borderId="59" xfId="0" applyFont="1" applyBorder="1" applyAlignment="1">
      <alignment vertical="center" wrapText="1"/>
    </xf>
    <xf numFmtId="0" fontId="21" fillId="0" borderId="57" xfId="2" applyNumberFormat="1" applyFont="1" applyBorder="1" applyAlignment="1" applyProtection="1">
      <alignment vertical="center" wrapText="1"/>
    </xf>
    <xf numFmtId="0" fontId="21" fillId="0" borderId="58" xfId="2" applyFont="1" applyBorder="1" applyAlignment="1" applyProtection="1">
      <alignment vertical="center" wrapText="1"/>
      <protection locked="0"/>
    </xf>
    <xf numFmtId="0" fontId="2" fillId="0" borderId="1" xfId="0" applyFont="1" applyBorder="1" applyAlignment="1">
      <alignment horizontal="center" vertical="center" wrapText="1"/>
    </xf>
    <xf numFmtId="0" fontId="7" fillId="0" borderId="1" xfId="1" applyFont="1" applyBorder="1" applyAlignment="1">
      <alignment horizontal="center" vertical="center" wrapText="1"/>
    </xf>
    <xf numFmtId="0" fontId="3" fillId="0" borderId="0" xfId="0" applyFont="1" applyAlignment="1">
      <alignment horizontal="center"/>
    </xf>
    <xf numFmtId="0" fontId="9" fillId="0" borderId="3" xfId="0" applyFont="1" applyBorder="1" applyAlignment="1">
      <alignment horizontal="center" vertical="top"/>
    </xf>
    <xf numFmtId="0" fontId="3" fillId="0" borderId="12" xfId="0" applyFont="1" applyFill="1" applyBorder="1" applyAlignment="1">
      <alignment horizontal="center"/>
    </xf>
    <xf numFmtId="49" fontId="3" fillId="0" borderId="12" xfId="0" applyNumberFormat="1" applyFont="1" applyFill="1" applyBorder="1" applyAlignment="1">
      <alignment horizontal="center"/>
    </xf>
    <xf numFmtId="49" fontId="3" fillId="0" borderId="4"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3" xfId="0" applyFont="1" applyBorder="1" applyAlignment="1">
      <alignment horizontal="left" vertical="top" wrapText="1"/>
    </xf>
    <xf numFmtId="0" fontId="3" fillId="0" borderId="5" xfId="0" applyFont="1" applyBorder="1" applyAlignment="1">
      <alignment horizontal="left" vertical="top"/>
    </xf>
    <xf numFmtId="0" fontId="3" fillId="0" borderId="6" xfId="0" applyFont="1" applyBorder="1" applyAlignment="1">
      <alignment horizontal="left" vertical="top"/>
    </xf>
    <xf numFmtId="2" fontId="3" fillId="0" borderId="4" xfId="0" applyNumberFormat="1" applyFont="1" applyBorder="1" applyAlignment="1">
      <alignment horizontal="center" vertical="top"/>
    </xf>
    <xf numFmtId="2" fontId="3" fillId="0" borderId="5" xfId="0" applyNumberFormat="1" applyFont="1" applyBorder="1" applyAlignment="1">
      <alignment horizontal="center" vertical="top"/>
    </xf>
    <xf numFmtId="2" fontId="3" fillId="0" borderId="6" xfId="0" applyNumberFormat="1"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2" fontId="6" fillId="0" borderId="12" xfId="0" applyNumberFormat="1" applyFont="1" applyBorder="1" applyAlignment="1">
      <alignment horizontal="center"/>
    </xf>
    <xf numFmtId="0" fontId="9" fillId="0" borderId="5"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49" fontId="9" fillId="0" borderId="60"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9" fillId="0" borderId="61"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2" fontId="9" fillId="0" borderId="5"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 fontId="9" fillId="0" borderId="20" xfId="0" applyNumberFormat="1" applyFont="1" applyFill="1" applyBorder="1" applyAlignment="1">
      <alignment horizontal="center"/>
    </xf>
    <xf numFmtId="4" fontId="9" fillId="0" borderId="21" xfId="0" applyNumberFormat="1" applyFont="1" applyFill="1" applyBorder="1" applyAlignment="1">
      <alignment horizontal="center"/>
    </xf>
    <xf numFmtId="49" fontId="9" fillId="0" borderId="62"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63"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4" fontId="9" fillId="0" borderId="23" xfId="0" applyNumberFormat="1" applyFont="1" applyFill="1" applyBorder="1" applyAlignment="1">
      <alignment horizontal="center" vertical="center"/>
    </xf>
    <xf numFmtId="0" fontId="13" fillId="0" borderId="3"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6" fillId="0" borderId="49" xfId="0" applyNumberFormat="1" applyFont="1" applyBorder="1" applyAlignment="1">
      <alignment horizontal="center"/>
    </xf>
    <xf numFmtId="0" fontId="16" fillId="0" borderId="50" xfId="0" applyNumberFormat="1" applyFont="1" applyBorder="1" applyAlignment="1">
      <alignment horizontal="center"/>
    </xf>
    <xf numFmtId="0" fontId="16" fillId="0" borderId="52" xfId="0" applyNumberFormat="1" applyFont="1" applyBorder="1" applyAlignment="1">
      <alignment horizontal="center"/>
    </xf>
    <xf numFmtId="0" fontId="16" fillId="0" borderId="0" xfId="0" applyNumberFormat="1" applyFont="1" applyBorder="1" applyAlignment="1">
      <alignment horizontal="center"/>
    </xf>
    <xf numFmtId="0" fontId="9" fillId="0" borderId="12" xfId="0" applyNumberFormat="1" applyFont="1" applyFill="1" applyBorder="1" applyAlignment="1">
      <alignment horizontal="center"/>
    </xf>
    <xf numFmtId="0" fontId="13" fillId="0" borderId="3" xfId="0" applyNumberFormat="1" applyFont="1" applyBorder="1" applyAlignment="1">
      <alignment horizontal="center" vertical="top"/>
    </xf>
    <xf numFmtId="0" fontId="13" fillId="0" borderId="0" xfId="0" applyNumberFormat="1" applyFont="1" applyBorder="1" applyAlignment="1">
      <alignment horizontal="center" vertical="top"/>
    </xf>
    <xf numFmtId="49" fontId="9" fillId="0" borderId="12" xfId="0" applyNumberFormat="1" applyFont="1" applyFill="1" applyBorder="1" applyAlignment="1">
      <alignment horizontal="center"/>
    </xf>
    <xf numFmtId="49" fontId="9" fillId="0" borderId="46" xfId="0" applyNumberFormat="1" applyFont="1" applyFill="1" applyBorder="1" applyAlignment="1">
      <alignment horizontal="center"/>
    </xf>
    <xf numFmtId="49" fontId="9" fillId="0" borderId="47" xfId="0" applyNumberFormat="1" applyFont="1" applyFill="1" applyBorder="1" applyAlignment="1">
      <alignment horizontal="center"/>
    </xf>
    <xf numFmtId="49" fontId="9" fillId="0" borderId="48" xfId="0" applyNumberFormat="1" applyFont="1" applyFill="1" applyBorder="1" applyAlignment="1">
      <alignment horizontal="center"/>
    </xf>
    <xf numFmtId="49" fontId="9" fillId="0" borderId="47" xfId="0" applyNumberFormat="1" applyFont="1" applyFill="1" applyBorder="1" applyAlignment="1">
      <alignment horizontal="center" vertical="center"/>
    </xf>
    <xf numFmtId="49" fontId="9" fillId="0" borderId="63" xfId="0" applyNumberFormat="1" applyFont="1" applyFill="1" applyBorder="1" applyAlignment="1">
      <alignment horizontal="center" vertical="center"/>
    </xf>
    <xf numFmtId="0" fontId="9" fillId="0" borderId="0" xfId="0" applyNumberFormat="1" applyFont="1" applyBorder="1" applyAlignment="1">
      <alignment horizontal="left"/>
    </xf>
    <xf numFmtId="0" fontId="9" fillId="0" borderId="0" xfId="0" applyNumberFormat="1" applyFont="1" applyBorder="1" applyAlignment="1">
      <alignment horizontal="right"/>
    </xf>
    <xf numFmtId="0" fontId="9" fillId="0" borderId="0" xfId="0" applyNumberFormat="1" applyFont="1" applyBorder="1" applyAlignment="1">
      <alignment horizontal="center"/>
    </xf>
    <xf numFmtId="49" fontId="9" fillId="0" borderId="12" xfId="0" applyNumberFormat="1" applyFont="1" applyFill="1" applyBorder="1" applyAlignment="1">
      <alignment horizontal="left"/>
    </xf>
    <xf numFmtId="0" fontId="9" fillId="0" borderId="37" xfId="0" applyNumberFormat="1" applyFont="1" applyFill="1" applyBorder="1" applyAlignment="1">
      <alignment horizontal="center"/>
    </xf>
    <xf numFmtId="0" fontId="9" fillId="0" borderId="17" xfId="0" applyNumberFormat="1" applyFont="1" applyFill="1" applyBorder="1" applyAlignment="1">
      <alignment horizontal="center"/>
    </xf>
    <xf numFmtId="0" fontId="9" fillId="0" borderId="38" xfId="0" applyNumberFormat="1" applyFont="1" applyFill="1" applyBorder="1" applyAlignment="1">
      <alignment horizontal="center"/>
    </xf>
    <xf numFmtId="2" fontId="9" fillId="0" borderId="37" xfId="0" applyNumberFormat="1" applyFont="1" applyFill="1" applyBorder="1" applyAlignment="1">
      <alignment horizontal="center" vertical="center"/>
    </xf>
    <xf numFmtId="2" fontId="9" fillId="0" borderId="17" xfId="0" applyNumberFormat="1" applyFont="1" applyFill="1" applyBorder="1" applyAlignment="1">
      <alignment horizontal="center" vertical="center"/>
    </xf>
    <xf numFmtId="2" fontId="9" fillId="0" borderId="18" xfId="0" applyNumberFormat="1" applyFont="1" applyFill="1" applyBorder="1" applyAlignment="1">
      <alignment horizontal="center" vertical="center"/>
    </xf>
    <xf numFmtId="49" fontId="9" fillId="0" borderId="43" xfId="0" applyNumberFormat="1" applyFont="1" applyBorder="1" applyAlignment="1">
      <alignment horizontal="center" vertical="center"/>
    </xf>
    <xf numFmtId="2" fontId="9" fillId="0" borderId="43" xfId="0" applyNumberFormat="1" applyFont="1" applyFill="1" applyBorder="1" applyAlignment="1">
      <alignment horizontal="center" vertical="center"/>
    </xf>
    <xf numFmtId="4" fontId="9" fillId="0" borderId="44" xfId="0" applyNumberFormat="1" applyFont="1" applyFill="1" applyBorder="1" applyAlignment="1">
      <alignment horizontal="center" vertical="center"/>
    </xf>
    <xf numFmtId="4" fontId="9" fillId="0" borderId="45" xfId="0" applyNumberFormat="1" applyFont="1" applyFill="1" applyBorder="1" applyAlignment="1">
      <alignment horizontal="center" vertical="center"/>
    </xf>
    <xf numFmtId="0" fontId="9" fillId="0" borderId="5" xfId="0" applyNumberFormat="1" applyFont="1" applyBorder="1" applyAlignment="1">
      <alignment horizontal="center" vertical="top"/>
    </xf>
    <xf numFmtId="0" fontId="9" fillId="0" borderId="6" xfId="0" applyNumberFormat="1" applyFont="1" applyBorder="1" applyAlignment="1">
      <alignment horizontal="center" vertical="top"/>
    </xf>
    <xf numFmtId="0" fontId="9" fillId="0" borderId="7" xfId="0" applyNumberFormat="1" applyFont="1" applyBorder="1" applyAlignment="1">
      <alignment horizontal="center" vertical="top"/>
    </xf>
    <xf numFmtId="0" fontId="9" fillId="0" borderId="43" xfId="0" applyNumberFormat="1" applyFont="1" applyBorder="1" applyAlignment="1">
      <alignment horizontal="center" vertical="top"/>
    </xf>
    <xf numFmtId="0" fontId="9" fillId="0" borderId="40" xfId="0" applyNumberFormat="1" applyFont="1" applyFill="1" applyBorder="1" applyAlignment="1">
      <alignment horizontal="center" vertical="center"/>
    </xf>
    <xf numFmtId="0" fontId="9" fillId="0" borderId="61" xfId="0" applyNumberFormat="1" applyFont="1" applyFill="1" applyBorder="1" applyAlignment="1">
      <alignment horizontal="center" vertical="center"/>
    </xf>
    <xf numFmtId="0" fontId="6" fillId="0" borderId="0" xfId="0" applyNumberFormat="1" applyFont="1" applyBorder="1" applyAlignment="1">
      <alignment horizontal="center"/>
    </xf>
    <xf numFmtId="49" fontId="14" fillId="0" borderId="12" xfId="0" applyNumberFormat="1" applyFont="1" applyFill="1" applyBorder="1" applyAlignment="1">
      <alignment horizontal="left"/>
    </xf>
    <xf numFmtId="0" fontId="9" fillId="0" borderId="1" xfId="0" applyNumberFormat="1" applyFont="1" applyBorder="1" applyAlignment="1">
      <alignment horizontal="center" vertical="top"/>
    </xf>
    <xf numFmtId="0" fontId="9" fillId="0" borderId="4" xfId="0" applyNumberFormat="1" applyFont="1" applyBorder="1" applyAlignment="1">
      <alignment horizontal="center" vertical="top"/>
    </xf>
    <xf numFmtId="0" fontId="9" fillId="0" borderId="16" xfId="0" applyNumberFormat="1" applyFont="1" applyBorder="1" applyAlignment="1">
      <alignment horizontal="center" vertical="top"/>
    </xf>
    <xf numFmtId="0" fontId="13" fillId="0" borderId="0" xfId="0" applyNumberFormat="1" applyFont="1" applyBorder="1" applyAlignment="1">
      <alignment horizontal="right"/>
    </xf>
    <xf numFmtId="0" fontId="15" fillId="0" borderId="0" xfId="0" applyNumberFormat="1" applyFont="1" applyBorder="1" applyAlignment="1">
      <alignment horizontal="center"/>
    </xf>
    <xf numFmtId="0" fontId="15" fillId="0" borderId="12" xfId="0" applyNumberFormat="1" applyFont="1" applyFill="1" applyBorder="1" applyAlignment="1">
      <alignment horizontal="center"/>
    </xf>
    <xf numFmtId="0" fontId="9" fillId="0" borderId="12" xfId="0" applyNumberFormat="1" applyFont="1" applyFill="1" applyBorder="1" applyAlignment="1">
      <alignment horizontal="left"/>
    </xf>
    <xf numFmtId="0" fontId="9" fillId="0" borderId="3"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41"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5" xfId="0" applyNumberFormat="1" applyFont="1" applyBorder="1" applyAlignment="1">
      <alignment horizontal="center" vertical="center"/>
    </xf>
    <xf numFmtId="0" fontId="9" fillId="0" borderId="1" xfId="0" applyNumberFormat="1" applyFont="1" applyBorder="1" applyAlignment="1">
      <alignment horizontal="center" vertical="center" wrapText="1"/>
    </xf>
    <xf numFmtId="0" fontId="9"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xf>
    <xf numFmtId="0" fontId="9" fillId="0" borderId="11" xfId="0" applyNumberFormat="1" applyFont="1" applyBorder="1" applyAlignment="1">
      <alignment horizontal="center"/>
    </xf>
    <xf numFmtId="0" fontId="9" fillId="0" borderId="3" xfId="0" applyNumberFormat="1" applyFont="1" applyBorder="1" applyAlignment="1">
      <alignment horizontal="center"/>
    </xf>
    <xf numFmtId="0" fontId="9" fillId="0" borderId="13" xfId="0" applyNumberFormat="1" applyFont="1" applyBorder="1" applyAlignment="1">
      <alignment horizontal="center"/>
    </xf>
    <xf numFmtId="0" fontId="9" fillId="0" borderId="11"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42"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41"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9" fillId="0" borderId="11" xfId="0" applyNumberFormat="1" applyFont="1" applyBorder="1" applyAlignment="1">
      <alignment horizontal="center" vertical="center"/>
    </xf>
    <xf numFmtId="0" fontId="9" fillId="0" borderId="42" xfId="0" applyNumberFormat="1" applyFont="1" applyBorder="1" applyAlignment="1">
      <alignment horizontal="center" vertical="center"/>
    </xf>
    <xf numFmtId="0" fontId="9" fillId="0" borderId="14" xfId="0" applyNumberFormat="1" applyFont="1" applyBorder="1" applyAlignment="1">
      <alignment horizontal="center" vertical="center"/>
    </xf>
    <xf numFmtId="49" fontId="9" fillId="0" borderId="37" xfId="0" applyNumberFormat="1" applyFont="1" applyFill="1" applyBorder="1" applyAlignment="1">
      <alignment horizontal="center"/>
    </xf>
    <xf numFmtId="49" fontId="9" fillId="0" borderId="17" xfId="0" applyNumberFormat="1" applyFont="1" applyFill="1" applyBorder="1" applyAlignment="1">
      <alignment horizontal="center"/>
    </xf>
    <xf numFmtId="49" fontId="9" fillId="0" borderId="38" xfId="0" applyNumberFormat="1" applyFont="1" applyFill="1" applyBorder="1" applyAlignment="1">
      <alignment horizontal="center"/>
    </xf>
    <xf numFmtId="0" fontId="9" fillId="0" borderId="42" xfId="0" applyNumberFormat="1" applyFont="1" applyBorder="1" applyAlignment="1">
      <alignment horizontal="center"/>
    </xf>
    <xf numFmtId="0" fontId="9" fillId="0" borderId="41" xfId="0" applyNumberFormat="1" applyFont="1" applyBorder="1" applyAlignment="1">
      <alignment horizont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0" fontId="9" fillId="0" borderId="0" xfId="0" applyNumberFormat="1" applyFont="1" applyFill="1" applyBorder="1" applyAlignment="1">
      <alignment horizontal="left" wrapText="1"/>
    </xf>
    <xf numFmtId="0" fontId="9" fillId="0" borderId="12" xfId="0" applyNumberFormat="1" applyFont="1" applyFill="1" applyBorder="1" applyAlignment="1">
      <alignment horizontal="left" wrapText="1"/>
    </xf>
    <xf numFmtId="49" fontId="9" fillId="0" borderId="24" xfId="0" applyNumberFormat="1" applyFont="1" applyFill="1" applyBorder="1" applyAlignment="1">
      <alignment horizontal="center"/>
    </xf>
    <xf numFmtId="49" fontId="9" fillId="0" borderId="3" xfId="0" applyNumberFormat="1" applyFont="1" applyFill="1" applyBorder="1" applyAlignment="1">
      <alignment horizontal="center"/>
    </xf>
    <xf numFmtId="49" fontId="9" fillId="0" borderId="25" xfId="0" applyNumberFormat="1" applyFont="1" applyFill="1" applyBorder="1" applyAlignment="1">
      <alignment horizontal="center"/>
    </xf>
    <xf numFmtId="49" fontId="9" fillId="0" borderId="35" xfId="0" applyNumberFormat="1" applyFont="1" applyFill="1" applyBorder="1" applyAlignment="1">
      <alignment horizontal="center"/>
    </xf>
    <xf numFmtId="49" fontId="9" fillId="0" borderId="5" xfId="0" applyNumberFormat="1" applyFont="1" applyFill="1" applyBorder="1" applyAlignment="1">
      <alignment horizontal="center"/>
    </xf>
    <xf numFmtId="49" fontId="9" fillId="0" borderId="36" xfId="0" applyNumberFormat="1" applyFont="1" applyFill="1" applyBorder="1" applyAlignment="1">
      <alignment horizontal="center"/>
    </xf>
    <xf numFmtId="49" fontId="9" fillId="0" borderId="26" xfId="0" applyNumberFormat="1" applyFont="1" applyFill="1" applyBorder="1" applyAlignment="1">
      <alignment horizontal="center"/>
    </xf>
    <xf numFmtId="49" fontId="9" fillId="0" borderId="27" xfId="0" applyNumberFormat="1" applyFont="1" applyFill="1" applyBorder="1" applyAlignment="1">
      <alignment horizontal="center"/>
    </xf>
    <xf numFmtId="2" fontId="9" fillId="0" borderId="39" xfId="0" applyNumberFormat="1" applyFont="1" applyFill="1" applyBorder="1" applyAlignment="1">
      <alignment horizontal="center" vertical="center"/>
    </xf>
    <xf numFmtId="2" fontId="9" fillId="0" borderId="40" xfId="0" applyNumberFormat="1" applyFont="1" applyFill="1" applyBorder="1" applyAlignment="1">
      <alignment horizontal="center" vertical="center"/>
    </xf>
    <xf numFmtId="2" fontId="9" fillId="0" borderId="9" xfId="0" applyNumberFormat="1" applyFont="1" applyFill="1" applyBorder="1" applyAlignment="1">
      <alignment horizontal="center" vertical="center"/>
    </xf>
    <xf numFmtId="2" fontId="9" fillId="0" borderId="22" xfId="0" applyNumberFormat="1" applyFont="1" applyFill="1" applyBorder="1" applyAlignment="1">
      <alignment horizontal="center"/>
    </xf>
    <xf numFmtId="2" fontId="9" fillId="0" borderId="1" xfId="0" applyNumberFormat="1" applyFont="1" applyFill="1" applyBorder="1" applyAlignment="1">
      <alignment horizontal="center"/>
    </xf>
    <xf numFmtId="2" fontId="9" fillId="0" borderId="23" xfId="0" applyNumberFormat="1" applyFont="1" applyFill="1" applyBorder="1" applyAlignment="1">
      <alignment horizontal="center"/>
    </xf>
    <xf numFmtId="0" fontId="9" fillId="0" borderId="0" xfId="0" applyNumberFormat="1" applyFont="1" applyFill="1" applyBorder="1" applyAlignment="1">
      <alignment horizontal="left"/>
    </xf>
    <xf numFmtId="49" fontId="9" fillId="0" borderId="31"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32" xfId="0" applyNumberFormat="1" applyFont="1" applyFill="1" applyBorder="1" applyAlignment="1">
      <alignment horizontal="center"/>
    </xf>
    <xf numFmtId="2" fontId="15" fillId="0" borderId="28" xfId="0" applyNumberFormat="1" applyFont="1" applyFill="1" applyBorder="1" applyAlignment="1">
      <alignment horizontal="center" vertical="center"/>
    </xf>
    <xf numFmtId="2" fontId="15" fillId="0" borderId="29" xfId="0" applyNumberFormat="1" applyFont="1" applyFill="1" applyBorder="1" applyAlignment="1">
      <alignment horizontal="center" vertical="center"/>
    </xf>
    <xf numFmtId="2" fontId="15" fillId="0" borderId="30" xfId="0" applyNumberFormat="1" applyFont="1" applyFill="1" applyBorder="1" applyAlignment="1">
      <alignment horizontal="center" vertical="center"/>
    </xf>
    <xf numFmtId="2" fontId="15" fillId="0" borderId="33" xfId="0" applyNumberFormat="1" applyFont="1" applyFill="1" applyBorder="1" applyAlignment="1">
      <alignment horizontal="center" vertical="center"/>
    </xf>
    <xf numFmtId="2" fontId="15" fillId="0" borderId="34"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49" fontId="9" fillId="0" borderId="22" xfId="0" applyNumberFormat="1" applyFont="1" applyFill="1" applyBorder="1" applyAlignment="1">
      <alignment horizontal="center"/>
    </xf>
    <xf numFmtId="49" fontId="9" fillId="0" borderId="1" xfId="0" applyNumberFormat="1" applyFont="1" applyFill="1" applyBorder="1" applyAlignment="1">
      <alignment horizontal="center"/>
    </xf>
    <xf numFmtId="49" fontId="9" fillId="0" borderId="23" xfId="0" applyNumberFormat="1" applyFont="1" applyFill="1" applyBorder="1" applyAlignment="1">
      <alignment horizontal="center"/>
    </xf>
  </cellXfs>
  <cellStyles count="9">
    <cellStyle name="xl28" xfId="2"/>
    <cellStyle name="xl31" xfId="4"/>
    <cellStyle name="xl32" xfId="6"/>
    <cellStyle name="xl40" xfId="3"/>
    <cellStyle name="xl41" xfId="5"/>
    <cellStyle name="xl56" xfId="7"/>
    <cellStyle name="Гиперссылка" xfId="1" builtinId="8"/>
    <cellStyle name="Обычный" xfId="0" builtinId="0"/>
    <cellStyle name="Обычный 5" xfId="8"/>
  </cellStyles>
  <dxfs count="0"/>
  <tableStyles count="0" defaultTableStyle="TableStyleMedium2" defaultPivotStyle="PivotStyleLight16"/>
  <colors>
    <mruColors>
      <color rgb="FFCC99FF"/>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consultantplus://offline/ref=50CE8F2216E217370681B498384CDC4997188C986451C11320507AE748P2p2U" TargetMode="External"/><Relationship Id="rId1" Type="http://schemas.openxmlformats.org/officeDocument/2006/relationships/hyperlink" Target="consultantplus://offline/ref=50CE8F2216E217370681B498384CDC4997198793655AC11320507AE748P2p2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A45"/>
  <sheetViews>
    <sheetView tabSelected="1" view="pageBreakPreview" zoomScaleSheetLayoutView="100" workbookViewId="0">
      <selection activeCell="A5" sqref="A5:AZ11"/>
    </sheetView>
  </sheetViews>
  <sheetFormatPr defaultColWidth="0.85546875" defaultRowHeight="15"/>
  <cols>
    <col min="1" max="6" width="0.85546875" style="53" customWidth="1"/>
    <col min="7" max="76" width="0.85546875" style="53"/>
    <col min="77" max="77" width="9.28515625" style="53" customWidth="1"/>
    <col min="78" max="104" width="0.85546875" style="53"/>
    <col min="105" max="105" width="16.7109375" style="53" customWidth="1"/>
    <col min="106" max="16384" width="0.85546875" style="53"/>
  </cols>
  <sheetData>
    <row r="1" spans="1:105" s="18" customFormat="1" ht="11.25" customHeight="1">
      <c r="AT1" s="216" t="s">
        <v>73</v>
      </c>
      <c r="AU1" s="216"/>
      <c r="AV1" s="216"/>
      <c r="AW1" s="216"/>
      <c r="AX1" s="216"/>
      <c r="AY1" s="216"/>
      <c r="AZ1" s="216"/>
      <c r="BA1" s="216"/>
      <c r="BB1" s="216"/>
      <c r="BC1" s="216"/>
      <c r="BD1" s="216"/>
      <c r="BE1" s="216"/>
      <c r="BF1" s="216"/>
      <c r="BG1" s="216"/>
      <c r="BH1" s="216"/>
      <c r="BI1" s="216"/>
      <c r="BJ1" s="216"/>
      <c r="BK1" s="216"/>
      <c r="BL1" s="216"/>
      <c r="BM1" s="216"/>
      <c r="BN1" s="216"/>
      <c r="BO1" s="216"/>
      <c r="BP1" s="216"/>
      <c r="BQ1" s="216"/>
      <c r="BR1" s="216"/>
      <c r="BS1" s="216"/>
      <c r="BT1" s="216"/>
      <c r="BU1" s="216"/>
      <c r="BV1" s="216"/>
      <c r="BW1" s="216"/>
      <c r="BX1" s="216"/>
      <c r="BY1" s="216"/>
      <c r="BZ1" s="216"/>
      <c r="CA1" s="216"/>
      <c r="CB1" s="216"/>
      <c r="CC1" s="216"/>
      <c r="CD1" s="216"/>
      <c r="CE1" s="216"/>
      <c r="CF1" s="216"/>
      <c r="CG1" s="216"/>
      <c r="CH1" s="216"/>
      <c r="CI1" s="216"/>
      <c r="CJ1" s="216"/>
      <c r="CK1" s="216"/>
      <c r="CL1" s="216"/>
      <c r="CM1" s="216"/>
      <c r="CN1" s="216"/>
      <c r="CO1" s="216"/>
      <c r="CP1" s="216"/>
      <c r="CQ1" s="216"/>
      <c r="CR1" s="216"/>
      <c r="CS1" s="216"/>
      <c r="CT1" s="216"/>
      <c r="CU1" s="216"/>
      <c r="CV1" s="216"/>
      <c r="CW1" s="216"/>
      <c r="CX1" s="216"/>
      <c r="CY1" s="216"/>
      <c r="CZ1" s="216"/>
      <c r="DA1" s="216"/>
    </row>
    <row r="2" spans="1:105" s="18" customFormat="1" ht="69" customHeight="1">
      <c r="AT2" s="217" t="s">
        <v>74</v>
      </c>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row>
    <row r="3" spans="1:105" s="3" customFormat="1" ht="8.25" customHeight="1">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row>
    <row r="4" spans="1:105" s="3" customFormat="1" ht="8.25" customHeight="1"/>
    <row r="5" spans="1:105" s="3" customFormat="1" ht="12.75">
      <c r="A5" s="189" t="s">
        <v>432</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B5" s="189" t="s">
        <v>75</v>
      </c>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row>
    <row r="6" spans="1:105" s="3" customFormat="1" ht="26.25" customHeight="1">
      <c r="A6" s="218" t="s">
        <v>433</v>
      </c>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B6" s="218" t="s">
        <v>366</v>
      </c>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c r="CO6" s="218"/>
      <c r="CP6" s="218"/>
      <c r="CQ6" s="218"/>
      <c r="CR6" s="218"/>
      <c r="CS6" s="218"/>
      <c r="CT6" s="218"/>
      <c r="CU6" s="218"/>
      <c r="CV6" s="218"/>
      <c r="CW6" s="218"/>
      <c r="CX6" s="218"/>
      <c r="CY6" s="218"/>
      <c r="CZ6" s="218"/>
      <c r="DA6" s="218"/>
    </row>
    <row r="7" spans="1:105" s="20" customFormat="1" ht="12" customHeight="1">
      <c r="A7" s="219" t="s">
        <v>76</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B7" s="219" t="s">
        <v>76</v>
      </c>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c r="CP7" s="219"/>
      <c r="CQ7" s="219"/>
      <c r="CR7" s="219"/>
      <c r="CS7" s="219"/>
      <c r="CT7" s="219"/>
      <c r="CU7" s="219"/>
      <c r="CV7" s="219"/>
      <c r="CW7" s="219"/>
      <c r="CX7" s="219"/>
      <c r="CY7" s="219"/>
      <c r="CZ7" s="219"/>
      <c r="DA7" s="219"/>
    </row>
    <row r="8" spans="1:105" s="3" customFormat="1" ht="12.75">
      <c r="A8" s="215"/>
      <c r="B8" s="215"/>
      <c r="C8" s="215"/>
      <c r="D8" s="215"/>
      <c r="E8" s="215"/>
      <c r="F8" s="215"/>
      <c r="G8" s="215"/>
      <c r="H8" s="215"/>
      <c r="I8" s="215"/>
      <c r="J8" s="215"/>
      <c r="K8" s="215"/>
      <c r="L8" s="215"/>
      <c r="M8" s="215"/>
      <c r="N8" s="215"/>
      <c r="O8" s="215"/>
      <c r="P8" s="215"/>
      <c r="Q8" s="215"/>
      <c r="R8" s="215"/>
      <c r="S8" s="215"/>
      <c r="T8" s="215"/>
      <c r="U8" s="215" t="s">
        <v>434</v>
      </c>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B8" s="215"/>
      <c r="BC8" s="215"/>
      <c r="BD8" s="215"/>
      <c r="BE8" s="215"/>
      <c r="BF8" s="215"/>
      <c r="BG8" s="215"/>
      <c r="BH8" s="215"/>
      <c r="BI8" s="215"/>
      <c r="BJ8" s="215"/>
      <c r="BK8" s="215"/>
      <c r="BL8" s="215"/>
      <c r="BM8" s="215"/>
      <c r="BN8" s="215"/>
      <c r="BO8" s="215"/>
      <c r="BP8" s="215"/>
      <c r="BQ8" s="215"/>
      <c r="BR8" s="215"/>
      <c r="BS8" s="215"/>
      <c r="BT8" s="215"/>
      <c r="BU8" s="215"/>
      <c r="BV8" s="215" t="s">
        <v>367</v>
      </c>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row>
    <row r="9" spans="1:105" s="20" customFormat="1" ht="12" customHeight="1">
      <c r="A9" s="204" t="s">
        <v>77</v>
      </c>
      <c r="B9" s="204"/>
      <c r="C9" s="204"/>
      <c r="D9" s="204"/>
      <c r="E9" s="204"/>
      <c r="F9" s="204"/>
      <c r="G9" s="204"/>
      <c r="H9" s="204"/>
      <c r="I9" s="204"/>
      <c r="J9" s="204"/>
      <c r="K9" s="204"/>
      <c r="L9" s="204"/>
      <c r="M9" s="204"/>
      <c r="N9" s="204"/>
      <c r="O9" s="204"/>
      <c r="P9" s="204"/>
      <c r="Q9" s="204"/>
      <c r="R9" s="204"/>
      <c r="S9" s="204"/>
      <c r="T9" s="204"/>
      <c r="U9" s="204" t="s">
        <v>78</v>
      </c>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B9" s="204" t="s">
        <v>77</v>
      </c>
      <c r="BC9" s="204"/>
      <c r="BD9" s="204"/>
      <c r="BE9" s="204"/>
      <c r="BF9" s="204"/>
      <c r="BG9" s="204"/>
      <c r="BH9" s="204"/>
      <c r="BI9" s="204"/>
      <c r="BJ9" s="204"/>
      <c r="BK9" s="204"/>
      <c r="BL9" s="204"/>
      <c r="BM9" s="204"/>
      <c r="BN9" s="204"/>
      <c r="BO9" s="204"/>
      <c r="BP9" s="204"/>
      <c r="BQ9" s="204"/>
      <c r="BR9" s="204"/>
      <c r="BS9" s="204"/>
      <c r="BT9" s="204"/>
      <c r="BU9" s="204"/>
      <c r="BV9" s="204" t="s">
        <v>78</v>
      </c>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row>
    <row r="10" spans="1:105" s="3" customFormat="1" ht="9.1999999999999993" customHeight="1">
      <c r="A10" s="21"/>
      <c r="B10" s="21"/>
      <c r="C10" s="21"/>
      <c r="D10" s="21"/>
      <c r="E10" s="21"/>
      <c r="F10" s="21"/>
      <c r="G10" s="21"/>
      <c r="H10" s="21"/>
      <c r="I10" s="21"/>
      <c r="J10" s="21"/>
      <c r="K10" s="21"/>
      <c r="L10" s="21"/>
      <c r="M10" s="21"/>
      <c r="N10" s="21"/>
      <c r="O10" s="21"/>
      <c r="P10" s="21"/>
      <c r="Q10" s="21"/>
      <c r="R10" s="21"/>
      <c r="S10" s="21"/>
      <c r="T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B10" s="21"/>
      <c r="BC10" s="21"/>
      <c r="BD10" s="21"/>
      <c r="BE10" s="21"/>
      <c r="BF10" s="21"/>
      <c r="BG10" s="21"/>
      <c r="BH10" s="21"/>
      <c r="BI10" s="21"/>
      <c r="BJ10" s="21"/>
      <c r="BK10" s="21"/>
      <c r="BL10" s="21"/>
      <c r="BM10" s="21"/>
      <c r="BN10" s="21"/>
      <c r="BO10" s="21"/>
      <c r="BP10" s="21"/>
      <c r="BQ10" s="21"/>
      <c r="BR10" s="21"/>
      <c r="BS10" s="21"/>
      <c r="BT10" s="21"/>
      <c r="BU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row>
    <row r="11" spans="1:105" s="22" customFormat="1" ht="12.75">
      <c r="R11" s="205" t="s">
        <v>79</v>
      </c>
      <c r="S11" s="205"/>
      <c r="T11" s="208"/>
      <c r="U11" s="208"/>
      <c r="V11" s="208"/>
      <c r="W11" s="208"/>
      <c r="X11" s="213" t="s">
        <v>79</v>
      </c>
      <c r="Y11" s="213"/>
      <c r="Z11" s="213"/>
      <c r="AA11" s="208"/>
      <c r="AB11" s="208"/>
      <c r="AC11" s="208"/>
      <c r="AD11" s="208"/>
      <c r="AE11" s="208"/>
      <c r="AF11" s="208"/>
      <c r="AG11" s="208"/>
      <c r="AH11" s="208"/>
      <c r="AI11" s="208"/>
      <c r="AJ11" s="208"/>
      <c r="AK11" s="208"/>
      <c r="AL11" s="208"/>
      <c r="AM11" s="208"/>
      <c r="AN11" s="208"/>
      <c r="AO11" s="208"/>
      <c r="AP11" s="206">
        <v>20</v>
      </c>
      <c r="AQ11" s="206"/>
      <c r="AR11" s="206"/>
      <c r="AS11" s="206"/>
      <c r="AT11" s="214" t="s">
        <v>368</v>
      </c>
      <c r="AU11" s="214"/>
      <c r="AV11" s="214"/>
      <c r="AW11" s="214"/>
      <c r="AX11" s="22" t="s">
        <v>80</v>
      </c>
      <c r="BS11" s="205" t="s">
        <v>79</v>
      </c>
      <c r="BT11" s="205"/>
      <c r="BU11" s="208"/>
      <c r="BV11" s="208"/>
      <c r="BW11" s="208"/>
      <c r="BX11" s="208"/>
      <c r="BY11" s="213" t="s">
        <v>79</v>
      </c>
      <c r="BZ11" s="213"/>
      <c r="CA11" s="213"/>
      <c r="CB11" s="208"/>
      <c r="CC11" s="208"/>
      <c r="CD11" s="208"/>
      <c r="CE11" s="208"/>
      <c r="CF11" s="208"/>
      <c r="CG11" s="208"/>
      <c r="CH11" s="208"/>
      <c r="CI11" s="208"/>
      <c r="CJ11" s="208"/>
      <c r="CK11" s="208"/>
      <c r="CL11" s="208"/>
      <c r="CM11" s="208"/>
      <c r="CN11" s="208"/>
      <c r="CO11" s="208"/>
      <c r="CP11" s="208"/>
      <c r="CQ11" s="206">
        <v>20</v>
      </c>
      <c r="CR11" s="206"/>
      <c r="CS11" s="206"/>
      <c r="CT11" s="206"/>
      <c r="CU11" s="214" t="s">
        <v>368</v>
      </c>
      <c r="CV11" s="214"/>
      <c r="CW11" s="214"/>
      <c r="CX11" s="214"/>
      <c r="CY11" s="22" t="s">
        <v>80</v>
      </c>
    </row>
    <row r="12" spans="1:105" s="3" customFormat="1" ht="9.1999999999999993" customHeight="1"/>
    <row r="13" spans="1:105" s="23" customFormat="1" ht="29.25" customHeight="1">
      <c r="A13" s="209" t="s">
        <v>81</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0"/>
      <c r="BP13" s="210"/>
      <c r="BQ13" s="210"/>
      <c r="BR13" s="210"/>
      <c r="BS13" s="210"/>
      <c r="BT13" s="210"/>
      <c r="BU13" s="210"/>
      <c r="BV13" s="210"/>
      <c r="BW13" s="210"/>
      <c r="BX13" s="210"/>
      <c r="BY13" s="210"/>
      <c r="BZ13" s="210"/>
      <c r="CA13" s="210"/>
      <c r="CB13" s="210"/>
      <c r="CC13" s="210"/>
      <c r="CD13" s="210"/>
      <c r="CE13" s="210"/>
      <c r="CF13" s="210"/>
      <c r="CG13" s="210"/>
      <c r="CH13" s="210"/>
      <c r="CI13" s="210"/>
      <c r="CJ13" s="210"/>
      <c r="CK13" s="210"/>
      <c r="CL13" s="210"/>
      <c r="CM13" s="210"/>
      <c r="CN13" s="210"/>
      <c r="CO13" s="210"/>
      <c r="CP13" s="210"/>
      <c r="CQ13" s="210"/>
      <c r="CR13" s="210"/>
      <c r="CS13" s="210"/>
      <c r="CT13" s="210"/>
      <c r="CU13" s="210"/>
      <c r="CV13" s="210"/>
      <c r="CW13" s="210"/>
      <c r="CX13" s="210"/>
      <c r="CY13" s="210"/>
      <c r="CZ13" s="210"/>
      <c r="DA13" s="210"/>
    </row>
    <row r="14" spans="1:105" s="24" customFormat="1" ht="15" customHeight="1">
      <c r="AI14" s="25" t="s">
        <v>82</v>
      </c>
      <c r="AJ14" s="211" t="s">
        <v>368</v>
      </c>
      <c r="AK14" s="211"/>
      <c r="AL14" s="211"/>
      <c r="AM14" s="211"/>
      <c r="AN14" s="26" t="s">
        <v>83</v>
      </c>
      <c r="BQ14" s="212"/>
      <c r="BR14" s="212"/>
      <c r="BS14" s="212"/>
      <c r="BT14" s="212"/>
      <c r="BU14" s="212"/>
      <c r="BV14" s="212"/>
      <c r="BW14" s="212"/>
      <c r="BX14" s="212"/>
      <c r="BY14" s="212"/>
    </row>
    <row r="15" spans="1:105" s="24" customFormat="1" ht="9.1999999999999993" customHeight="1">
      <c r="AI15" s="25"/>
      <c r="AJ15" s="27"/>
      <c r="AK15" s="27"/>
      <c r="AL15" s="27"/>
      <c r="AM15" s="27"/>
      <c r="AN15" s="26"/>
      <c r="BR15" s="28"/>
      <c r="BS15" s="28"/>
      <c r="BT15" s="28"/>
      <c r="BU15" s="28"/>
      <c r="BV15" s="28"/>
      <c r="BW15" s="28"/>
      <c r="BX15" s="28"/>
      <c r="BY15" s="28"/>
      <c r="CF15" s="29"/>
      <c r="CG15" s="27"/>
      <c r="CH15" s="27"/>
      <c r="CI15" s="27"/>
      <c r="CJ15" s="27"/>
    </row>
    <row r="16" spans="1:105" s="24" customFormat="1" ht="15" customHeight="1">
      <c r="AJ16" s="203" t="s">
        <v>435</v>
      </c>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V16" s="28"/>
      <c r="BW16" s="28"/>
      <c r="BX16" s="28"/>
      <c r="BY16" s="28"/>
      <c r="CF16" s="29"/>
      <c r="CG16" s="27"/>
      <c r="CH16" s="27"/>
      <c r="CI16" s="27"/>
      <c r="CJ16" s="27"/>
    </row>
    <row r="17" spans="1:105" s="3" customFormat="1" ht="9.1999999999999993" customHeight="1">
      <c r="AI17" s="30"/>
      <c r="BU17" s="31"/>
      <c r="BV17" s="31"/>
      <c r="BW17" s="31"/>
      <c r="BX17" s="31"/>
      <c r="BY17" s="31"/>
      <c r="CF17" s="32"/>
      <c r="CG17" s="33"/>
      <c r="CH17" s="33"/>
      <c r="CI17" s="33"/>
      <c r="CJ17" s="33"/>
    </row>
    <row r="18" spans="1:105" s="3" customFormat="1" ht="12.75">
      <c r="CN18" s="196" t="s">
        <v>84</v>
      </c>
      <c r="CO18" s="196"/>
      <c r="CP18" s="196"/>
      <c r="CQ18" s="196"/>
      <c r="CR18" s="196"/>
      <c r="CS18" s="196"/>
      <c r="CT18" s="196"/>
      <c r="CU18" s="196"/>
      <c r="CV18" s="196"/>
      <c r="CW18" s="196"/>
      <c r="CX18" s="196"/>
      <c r="CY18" s="196"/>
      <c r="CZ18" s="196"/>
      <c r="DA18" s="196"/>
    </row>
    <row r="19" spans="1:105" s="3" customFormat="1" ht="12.75" customHeight="1">
      <c r="CJ19" s="30"/>
      <c r="CL19" s="30" t="s">
        <v>85</v>
      </c>
      <c r="CN19" s="192"/>
      <c r="CO19" s="193"/>
      <c r="CP19" s="193"/>
      <c r="CQ19" s="193"/>
      <c r="CR19" s="193"/>
      <c r="CS19" s="193"/>
      <c r="CT19" s="193"/>
      <c r="CU19" s="193"/>
      <c r="CV19" s="193"/>
      <c r="CW19" s="193"/>
      <c r="CX19" s="193"/>
      <c r="CY19" s="193"/>
      <c r="CZ19" s="193"/>
      <c r="DA19" s="194"/>
    </row>
    <row r="20" spans="1:105" s="3" customFormat="1" ht="12.75" customHeight="1">
      <c r="BY20" s="34"/>
      <c r="CE20" s="35"/>
      <c r="CL20" s="30" t="s">
        <v>86</v>
      </c>
      <c r="CN20" s="192" t="s">
        <v>436</v>
      </c>
      <c r="CO20" s="193"/>
      <c r="CP20" s="193"/>
      <c r="CQ20" s="193"/>
      <c r="CR20" s="193"/>
      <c r="CS20" s="193"/>
      <c r="CT20" s="193"/>
      <c r="CU20" s="193"/>
      <c r="CV20" s="193"/>
      <c r="CW20" s="193"/>
      <c r="CX20" s="193"/>
      <c r="CY20" s="193"/>
      <c r="CZ20" s="193"/>
      <c r="DA20" s="194"/>
    </row>
    <row r="21" spans="1:105" s="3" customFormat="1" ht="12.75" customHeight="1">
      <c r="BY21" s="34"/>
      <c r="CE21" s="35"/>
      <c r="CL21" s="30"/>
      <c r="CN21" s="192"/>
      <c r="CO21" s="193"/>
      <c r="CP21" s="193"/>
      <c r="CQ21" s="193"/>
      <c r="CR21" s="193"/>
      <c r="CS21" s="193"/>
      <c r="CT21" s="193"/>
      <c r="CU21" s="193"/>
      <c r="CV21" s="193"/>
      <c r="CW21" s="193"/>
      <c r="CX21" s="193"/>
      <c r="CY21" s="193"/>
      <c r="CZ21" s="193"/>
      <c r="DA21" s="194"/>
    </row>
    <row r="22" spans="1:105" s="3" customFormat="1" ht="12.75" customHeight="1">
      <c r="BY22" s="34"/>
      <c r="BZ22" s="34"/>
      <c r="CJ22" s="30"/>
      <c r="CL22" s="30"/>
      <c r="CN22" s="192"/>
      <c r="CO22" s="193"/>
      <c r="CP22" s="193"/>
      <c r="CQ22" s="193"/>
      <c r="CR22" s="193"/>
      <c r="CS22" s="193"/>
      <c r="CT22" s="193"/>
      <c r="CU22" s="193"/>
      <c r="CV22" s="193"/>
      <c r="CW22" s="193"/>
      <c r="CX22" s="193"/>
      <c r="CY22" s="193"/>
      <c r="CZ22" s="193"/>
      <c r="DA22" s="194"/>
    </row>
    <row r="23" spans="1:105" s="3" customFormat="1" ht="12.75">
      <c r="A23" s="36" t="s">
        <v>87</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K23" s="187" t="s">
        <v>355</v>
      </c>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34"/>
      <c r="CJ23" s="38"/>
      <c r="CL23" s="30" t="s">
        <v>88</v>
      </c>
      <c r="CN23" s="197"/>
      <c r="CO23" s="198"/>
      <c r="CP23" s="198"/>
      <c r="CQ23" s="198"/>
      <c r="CR23" s="198"/>
      <c r="CS23" s="198"/>
      <c r="CT23" s="198"/>
      <c r="CU23" s="198"/>
      <c r="CV23" s="198"/>
      <c r="CW23" s="198"/>
      <c r="CX23" s="198"/>
      <c r="CY23" s="198"/>
      <c r="CZ23" s="198"/>
      <c r="DA23" s="199"/>
    </row>
    <row r="24" spans="1:105" s="3" customFormat="1" ht="29.25" customHeight="1">
      <c r="A24" s="39" t="s">
        <v>89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34"/>
      <c r="CJ24" s="38"/>
      <c r="CL24" s="35"/>
      <c r="CN24" s="200"/>
      <c r="CO24" s="201"/>
      <c r="CP24" s="201"/>
      <c r="CQ24" s="201"/>
      <c r="CR24" s="201"/>
      <c r="CS24" s="201"/>
      <c r="CT24" s="201"/>
      <c r="CU24" s="201"/>
      <c r="CV24" s="201"/>
      <c r="CW24" s="201"/>
      <c r="CX24" s="201"/>
      <c r="CY24" s="201"/>
      <c r="CZ24" s="201"/>
      <c r="DA24" s="202"/>
    </row>
    <row r="25" spans="1:105" s="40" customFormat="1" ht="12.75" customHeight="1">
      <c r="CJ25" s="41"/>
      <c r="CL25" s="30"/>
      <c r="CN25" s="186"/>
      <c r="CO25" s="186"/>
      <c r="CP25" s="186"/>
      <c r="CQ25" s="186"/>
      <c r="CR25" s="186"/>
      <c r="CS25" s="186"/>
      <c r="CT25" s="186"/>
      <c r="CU25" s="186"/>
      <c r="CV25" s="186"/>
      <c r="CW25" s="186"/>
      <c r="CX25" s="186"/>
      <c r="CY25" s="186"/>
      <c r="CZ25" s="186"/>
      <c r="DA25" s="186"/>
    </row>
    <row r="26" spans="1:105" s="3" customFormat="1" ht="12.75" customHeight="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2"/>
      <c r="CK26" s="40"/>
      <c r="CL26" s="30"/>
      <c r="CN26" s="192"/>
      <c r="CO26" s="193"/>
      <c r="CP26" s="193"/>
      <c r="CQ26" s="193"/>
      <c r="CR26" s="193"/>
      <c r="CS26" s="193"/>
      <c r="CT26" s="193"/>
      <c r="CU26" s="193"/>
      <c r="CV26" s="193"/>
      <c r="CW26" s="193"/>
      <c r="CX26" s="193"/>
      <c r="CY26" s="193"/>
      <c r="CZ26" s="193"/>
      <c r="DA26" s="194"/>
    </row>
    <row r="27" spans="1:105" s="3" customFormat="1" ht="12.75" customHeight="1">
      <c r="A27" s="36"/>
      <c r="H27" s="43"/>
      <c r="I27" s="43"/>
      <c r="J27" s="43"/>
      <c r="K27" s="43"/>
      <c r="L27" s="43"/>
      <c r="M27" s="43"/>
      <c r="N27" s="43"/>
      <c r="O27" s="43"/>
      <c r="P27" s="43"/>
      <c r="Q27" s="43"/>
      <c r="R27" s="43"/>
      <c r="S27" s="43"/>
      <c r="T27" s="43"/>
      <c r="U27" s="44"/>
      <c r="V27" s="45"/>
      <c r="W27" s="45"/>
      <c r="X27" s="45"/>
      <c r="Y27" s="45"/>
      <c r="Z27" s="46"/>
      <c r="AA27" s="46"/>
      <c r="AB27" s="46"/>
      <c r="AC27" s="43"/>
      <c r="AD27" s="43"/>
      <c r="AE27" s="43"/>
      <c r="AF27" s="43"/>
      <c r="AG27" s="43"/>
      <c r="AI27" s="47"/>
      <c r="AJ27" s="47"/>
      <c r="BZ27" s="34"/>
      <c r="CJ27" s="38"/>
      <c r="CL27" s="30"/>
      <c r="CN27" s="192"/>
      <c r="CO27" s="193"/>
      <c r="CP27" s="193"/>
      <c r="CQ27" s="193"/>
      <c r="CR27" s="193"/>
      <c r="CS27" s="193"/>
      <c r="CT27" s="193"/>
      <c r="CU27" s="193"/>
      <c r="CV27" s="193"/>
      <c r="CW27" s="193"/>
      <c r="CX27" s="193"/>
      <c r="CY27" s="193"/>
      <c r="CZ27" s="193"/>
      <c r="DA27" s="194"/>
    </row>
    <row r="28" spans="1:105" s="3" customFormat="1" ht="12.75" customHeight="1">
      <c r="A28" s="35" t="s">
        <v>90</v>
      </c>
      <c r="H28" s="43"/>
      <c r="I28" s="43"/>
      <c r="J28" s="43"/>
      <c r="K28" s="43"/>
      <c r="L28" s="43"/>
      <c r="M28" s="43"/>
      <c r="N28" s="43"/>
      <c r="O28" s="43"/>
      <c r="P28" s="43"/>
      <c r="Q28" s="43"/>
      <c r="R28" s="43"/>
      <c r="S28" s="43"/>
      <c r="T28" s="43"/>
      <c r="U28" s="44"/>
      <c r="V28" s="45"/>
      <c r="W28" s="45"/>
      <c r="X28" s="45"/>
      <c r="Y28" s="45"/>
      <c r="Z28" s="46"/>
      <c r="AA28" s="46"/>
      <c r="AB28" s="46"/>
      <c r="AC28" s="43"/>
      <c r="AD28" s="43"/>
      <c r="AE28" s="43"/>
      <c r="AF28" s="43"/>
      <c r="AG28" s="43"/>
      <c r="AK28" s="191" t="s">
        <v>242</v>
      </c>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34"/>
      <c r="CJ28" s="38"/>
      <c r="CL28" s="30"/>
      <c r="CN28" s="192"/>
      <c r="CO28" s="193"/>
      <c r="CP28" s="193"/>
      <c r="CQ28" s="193"/>
      <c r="CR28" s="193"/>
      <c r="CS28" s="193"/>
      <c r="CT28" s="193"/>
      <c r="CU28" s="193"/>
      <c r="CV28" s="193"/>
      <c r="CW28" s="193"/>
      <c r="CX28" s="193"/>
      <c r="CY28" s="193"/>
      <c r="CZ28" s="193"/>
      <c r="DA28" s="194"/>
    </row>
    <row r="29" spans="1:105" s="3" customFormat="1" ht="12.75" customHeight="1">
      <c r="A29" s="36"/>
      <c r="H29" s="43"/>
      <c r="I29" s="43"/>
      <c r="J29" s="43"/>
      <c r="K29" s="43"/>
      <c r="L29" s="43"/>
      <c r="M29" s="43"/>
      <c r="N29" s="43"/>
      <c r="O29" s="43"/>
      <c r="P29" s="43"/>
      <c r="Q29" s="43"/>
      <c r="R29" s="43"/>
      <c r="S29" s="43"/>
      <c r="T29" s="43"/>
      <c r="U29" s="44"/>
      <c r="V29" s="45"/>
      <c r="W29" s="45"/>
      <c r="X29" s="45"/>
      <c r="Y29" s="45"/>
      <c r="Z29" s="46"/>
      <c r="AA29" s="46"/>
      <c r="AB29" s="46"/>
      <c r="AC29" s="43"/>
      <c r="AD29" s="43"/>
      <c r="AE29" s="43"/>
      <c r="AF29" s="43"/>
      <c r="AG29" s="43"/>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Y29" s="34"/>
      <c r="BZ29" s="34"/>
      <c r="CJ29" s="38"/>
      <c r="CL29" s="30"/>
      <c r="CN29" s="186"/>
      <c r="CO29" s="186"/>
      <c r="CP29" s="186"/>
      <c r="CQ29" s="186"/>
      <c r="CR29" s="186"/>
      <c r="CS29" s="186"/>
      <c r="CT29" s="186"/>
      <c r="CU29" s="186"/>
      <c r="CV29" s="186"/>
      <c r="CW29" s="186"/>
      <c r="CX29" s="186"/>
      <c r="CY29" s="186"/>
      <c r="CZ29" s="186"/>
      <c r="DA29" s="186"/>
    </row>
    <row r="30" spans="1:105" s="3" customFormat="1" ht="12.75" customHeight="1">
      <c r="A30" s="36" t="s">
        <v>91</v>
      </c>
      <c r="H30" s="43"/>
      <c r="I30" s="43"/>
      <c r="J30" s="43"/>
      <c r="K30" s="43"/>
      <c r="L30" s="43"/>
      <c r="M30" s="43"/>
      <c r="N30" s="43"/>
      <c r="O30" s="43"/>
      <c r="P30" s="43"/>
      <c r="Q30" s="43"/>
      <c r="R30" s="43"/>
      <c r="S30" s="43"/>
      <c r="T30" s="43"/>
      <c r="U30" s="44"/>
      <c r="V30" s="45"/>
      <c r="W30" s="45"/>
      <c r="X30" s="45"/>
      <c r="Y30" s="45"/>
      <c r="Z30" s="46"/>
      <c r="AA30" s="46"/>
      <c r="AB30" s="46"/>
      <c r="AC30" s="43"/>
      <c r="AD30" s="43"/>
      <c r="AE30" s="43"/>
      <c r="AF30" s="43"/>
      <c r="AG30" s="43"/>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Y30" s="34"/>
      <c r="BZ30" s="34"/>
      <c r="CJ30" s="38"/>
      <c r="CL30" s="30" t="s">
        <v>92</v>
      </c>
      <c r="CN30" s="186" t="s">
        <v>241</v>
      </c>
      <c r="CO30" s="186"/>
      <c r="CP30" s="186"/>
      <c r="CQ30" s="186"/>
      <c r="CR30" s="186"/>
      <c r="CS30" s="186"/>
      <c r="CT30" s="186"/>
      <c r="CU30" s="186"/>
      <c r="CV30" s="186"/>
      <c r="CW30" s="186"/>
      <c r="CX30" s="186"/>
      <c r="CY30" s="186"/>
      <c r="CZ30" s="186"/>
      <c r="DA30" s="186"/>
    </row>
    <row r="31" spans="1:105" s="3" customFormat="1" ht="9.1999999999999993" customHeight="1">
      <c r="A31" s="36"/>
      <c r="H31" s="43"/>
      <c r="I31" s="43"/>
      <c r="J31" s="43"/>
      <c r="K31" s="43"/>
      <c r="L31" s="43"/>
      <c r="M31" s="43"/>
      <c r="N31" s="43"/>
      <c r="O31" s="43"/>
      <c r="P31" s="43"/>
      <c r="Q31" s="43"/>
      <c r="R31" s="43"/>
      <c r="S31" s="43"/>
      <c r="T31" s="43"/>
      <c r="U31" s="44"/>
      <c r="V31" s="45"/>
      <c r="W31" s="45"/>
      <c r="X31" s="45"/>
      <c r="Y31" s="45"/>
      <c r="Z31" s="46"/>
      <c r="AA31" s="46"/>
      <c r="AB31" s="46"/>
      <c r="AC31" s="43"/>
      <c r="AD31" s="43"/>
      <c r="AE31" s="43"/>
      <c r="AF31" s="43"/>
      <c r="AG31" s="43"/>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Y31" s="34"/>
      <c r="BZ31" s="34"/>
      <c r="CJ31" s="38"/>
    </row>
    <row r="32" spans="1:105" s="3" customFormat="1" ht="12.75">
      <c r="A32" s="3" t="s">
        <v>93</v>
      </c>
      <c r="AS32" s="48"/>
      <c r="AT32" s="187" t="s">
        <v>239</v>
      </c>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row>
    <row r="33" spans="1:105" s="3" customFormat="1" ht="12.75">
      <c r="A33" s="36" t="s">
        <v>94</v>
      </c>
      <c r="AS33" s="48"/>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row>
    <row r="34" spans="1:105" s="3" customFormat="1" ht="9.1999999999999993" customHeight="1">
      <c r="A34" s="39"/>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39"/>
      <c r="BY34" s="40"/>
      <c r="BZ34" s="40"/>
      <c r="CA34" s="40"/>
      <c r="CB34" s="40"/>
      <c r="CC34" s="40"/>
      <c r="CD34" s="40"/>
      <c r="CE34" s="40"/>
      <c r="CF34" s="40"/>
      <c r="CG34" s="40"/>
      <c r="CH34" s="40"/>
      <c r="CI34" s="40"/>
      <c r="CJ34" s="40"/>
      <c r="CK34" s="40"/>
      <c r="CL34" s="40"/>
      <c r="CM34" s="40"/>
      <c r="CN34" s="40"/>
      <c r="CO34" s="49"/>
      <c r="CP34" s="49"/>
      <c r="CQ34" s="49"/>
      <c r="CR34" s="49"/>
      <c r="CS34" s="49"/>
      <c r="CT34" s="49"/>
      <c r="CU34" s="49"/>
      <c r="CV34" s="49"/>
      <c r="CW34" s="49"/>
      <c r="CX34" s="49"/>
      <c r="CY34" s="49"/>
      <c r="CZ34" s="49"/>
      <c r="DA34" s="49"/>
    </row>
    <row r="35" spans="1:105" s="3" customFormat="1" ht="12.75">
      <c r="A35" s="36" t="s">
        <v>64</v>
      </c>
      <c r="AS35" s="50"/>
      <c r="AT35" s="188" t="s">
        <v>243</v>
      </c>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row>
    <row r="36" spans="1:105" s="3" customFormat="1" ht="12.75">
      <c r="A36" s="36" t="s">
        <v>95</v>
      </c>
      <c r="AS36" s="50"/>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row>
    <row r="37" spans="1:105" s="3" customFormat="1" ht="9.1999999999999993" customHeight="1"/>
    <row r="38" spans="1:105" s="51" customFormat="1" ht="12.75">
      <c r="A38" s="189" t="s">
        <v>96</v>
      </c>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row>
    <row r="39" spans="1:105" s="3" customFormat="1" ht="9.1999999999999993"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row>
    <row r="40" spans="1:105" s="35" customFormat="1" ht="27.75" customHeight="1">
      <c r="A40" s="190" t="s">
        <v>255</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190"/>
      <c r="DA40" s="190"/>
    </row>
    <row r="41" spans="1:105" s="35" customFormat="1" ht="1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row>
    <row r="42" spans="1:105" s="35" customFormat="1" ht="349.5" customHeight="1">
      <c r="A42" s="195" t="s">
        <v>256</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5"/>
      <c r="AZ42" s="195"/>
      <c r="BA42" s="195"/>
      <c r="BB42" s="195"/>
      <c r="BC42" s="195"/>
      <c r="BD42" s="195"/>
      <c r="BE42" s="195"/>
      <c r="BF42" s="195"/>
      <c r="BG42" s="195"/>
      <c r="BH42" s="195"/>
      <c r="BI42" s="195"/>
      <c r="BJ42" s="195"/>
      <c r="BK42" s="195"/>
      <c r="BL42" s="195"/>
      <c r="BM42" s="195"/>
      <c r="BN42" s="195"/>
      <c r="BO42" s="195"/>
      <c r="BP42" s="195"/>
      <c r="BQ42" s="195"/>
      <c r="BR42" s="195"/>
      <c r="BS42" s="195"/>
      <c r="BT42" s="195"/>
      <c r="BU42" s="195"/>
      <c r="BV42" s="195"/>
      <c r="BW42" s="195"/>
      <c r="BX42" s="195"/>
      <c r="BY42" s="195"/>
      <c r="BZ42" s="195"/>
      <c r="CA42" s="195"/>
      <c r="CB42" s="195"/>
      <c r="CC42" s="195"/>
      <c r="CD42" s="195"/>
      <c r="CE42" s="195"/>
      <c r="CF42" s="195"/>
      <c r="CG42" s="195"/>
      <c r="CH42" s="195"/>
      <c r="CI42" s="195"/>
      <c r="CJ42" s="195"/>
      <c r="CK42" s="195"/>
      <c r="CL42" s="195"/>
      <c r="CM42" s="195"/>
      <c r="CN42" s="195"/>
      <c r="CO42" s="195"/>
      <c r="CP42" s="195"/>
      <c r="CQ42" s="195"/>
      <c r="CR42" s="195"/>
      <c r="CS42" s="195"/>
      <c r="CT42" s="195"/>
      <c r="CU42" s="195"/>
      <c r="CV42" s="195"/>
      <c r="CW42" s="195"/>
      <c r="CX42" s="195"/>
      <c r="CY42" s="195"/>
      <c r="CZ42" s="195"/>
      <c r="DA42" s="195"/>
    </row>
    <row r="43" spans="1:105" s="35" customFormat="1" ht="1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row>
    <row r="44" spans="1:105" s="35" customFormat="1" ht="337.5" customHeight="1">
      <c r="A44" s="195" t="s">
        <v>257</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row>
    <row r="45" spans="1:105" s="35" customFormat="1" ht="1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row>
  </sheetData>
  <mergeCells count="55">
    <mergeCell ref="AT1:DA1"/>
    <mergeCell ref="AT2:DA2"/>
    <mergeCell ref="BB5:DA5"/>
    <mergeCell ref="BB6:DA6"/>
    <mergeCell ref="BB7:DA7"/>
    <mergeCell ref="A5:AZ5"/>
    <mergeCell ref="A6:AZ6"/>
    <mergeCell ref="A7:AZ7"/>
    <mergeCell ref="A8:T8"/>
    <mergeCell ref="U8:AZ8"/>
    <mergeCell ref="A13:DA13"/>
    <mergeCell ref="AJ14:AM14"/>
    <mergeCell ref="BQ14:BY14"/>
    <mergeCell ref="BY11:CA11"/>
    <mergeCell ref="CB11:CP11"/>
    <mergeCell ref="CQ11:CT11"/>
    <mergeCell ref="CU11:CX11"/>
    <mergeCell ref="BB8:BU8"/>
    <mergeCell ref="BV8:DA8"/>
    <mergeCell ref="AJ16:BS16"/>
    <mergeCell ref="BB9:BU9"/>
    <mergeCell ref="BV9:DA9"/>
    <mergeCell ref="BS11:BT11"/>
    <mergeCell ref="A9:T9"/>
    <mergeCell ref="U9:AZ9"/>
    <mergeCell ref="R11:S11"/>
    <mergeCell ref="T11:W11"/>
    <mergeCell ref="X11:Z11"/>
    <mergeCell ref="AA11:AO11"/>
    <mergeCell ref="AP11:AS11"/>
    <mergeCell ref="AT11:AW11"/>
    <mergeCell ref="BU11:BX11"/>
    <mergeCell ref="CN25:DA25"/>
    <mergeCell ref="CN26:DA26"/>
    <mergeCell ref="CN27:DA27"/>
    <mergeCell ref="AK23:BY24"/>
    <mergeCell ref="CN23:DA24"/>
    <mergeCell ref="CN18:DA18"/>
    <mergeCell ref="CN19:DA19"/>
    <mergeCell ref="CN20:DA20"/>
    <mergeCell ref="CN21:DA21"/>
    <mergeCell ref="CN22:DA22"/>
    <mergeCell ref="AK28:BY28"/>
    <mergeCell ref="CN28:DA28"/>
    <mergeCell ref="A42:DA42"/>
    <mergeCell ref="A43:DA43"/>
    <mergeCell ref="A44:DA44"/>
    <mergeCell ref="CN29:DA29"/>
    <mergeCell ref="A45:DA45"/>
    <mergeCell ref="CN30:DA30"/>
    <mergeCell ref="AT32:DA33"/>
    <mergeCell ref="AT35:DA36"/>
    <mergeCell ref="A38:DA38"/>
    <mergeCell ref="A40:DA40"/>
    <mergeCell ref="A41:DA41"/>
  </mergeCells>
  <pageMargins left="0.7" right="0.7" top="0.75" bottom="0.75" header="0.3" footer="0.3"/>
  <pageSetup paperSize="9" scale="76"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dimension ref="A1:DA100"/>
  <sheetViews>
    <sheetView view="pageBreakPreview" topLeftCell="D10" zoomScaleSheetLayoutView="100" workbookViewId="0">
      <selection activeCell="AM114" sqref="AM114"/>
    </sheetView>
  </sheetViews>
  <sheetFormatPr defaultColWidth="0.85546875" defaultRowHeight="15"/>
  <cols>
    <col min="1" max="68" width="0.85546875" style="53"/>
    <col min="69" max="69" width="1.85546875" style="53" customWidth="1"/>
    <col min="70" max="16384" width="0.85546875" style="53"/>
  </cols>
  <sheetData>
    <row r="1" spans="1:105">
      <c r="A1" s="261" t="s">
        <v>97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row>
    <row r="2" spans="1:105">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row>
    <row r="3" spans="1:105" s="22" customFormat="1" ht="15.75" customHeight="1">
      <c r="B3" s="261" t="s">
        <v>98</v>
      </c>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172"/>
    </row>
    <row r="4" spans="1:105" s="22" customFormat="1" ht="12.75">
      <c r="AG4" s="171" t="s">
        <v>99</v>
      </c>
      <c r="AH4" s="264" t="s">
        <v>416</v>
      </c>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row>
    <row r="5" spans="1:105" s="3" customFormat="1" ht="12.75">
      <c r="A5" s="220" t="s">
        <v>65</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row>
    <row r="6" spans="1:105" s="3" customFormat="1" ht="12.7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row>
    <row r="7" spans="1:105" s="40" customFormat="1" ht="27.75" customHeight="1">
      <c r="A7" s="253" t="s">
        <v>100</v>
      </c>
      <c r="B7" s="253"/>
      <c r="C7" s="253"/>
      <c r="D7" s="253"/>
      <c r="E7" s="253"/>
      <c r="F7" s="253"/>
      <c r="G7" s="253"/>
      <c r="H7" s="253"/>
      <c r="I7" s="253" t="s">
        <v>0</v>
      </c>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4" t="s">
        <v>101</v>
      </c>
      <c r="CO7" s="253"/>
      <c r="CP7" s="253"/>
      <c r="CQ7" s="253"/>
      <c r="CR7" s="253"/>
      <c r="CS7" s="253"/>
      <c r="CT7" s="253"/>
      <c r="CU7" s="253"/>
      <c r="CV7" s="253"/>
      <c r="CW7" s="253"/>
      <c r="CX7" s="253"/>
      <c r="CY7" s="253"/>
      <c r="CZ7" s="253"/>
      <c r="DA7" s="253"/>
    </row>
    <row r="8" spans="1:105" s="40" customFormat="1" ht="12.75" customHeight="1">
      <c r="A8" s="255">
        <v>1</v>
      </c>
      <c r="B8" s="256"/>
      <c r="C8" s="256"/>
      <c r="D8" s="256"/>
      <c r="E8" s="256"/>
      <c r="F8" s="256"/>
      <c r="G8" s="256"/>
      <c r="H8" s="257"/>
      <c r="I8" s="258">
        <v>2</v>
      </c>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60"/>
      <c r="CN8" s="255">
        <v>3</v>
      </c>
      <c r="CO8" s="256"/>
      <c r="CP8" s="256"/>
      <c r="CQ8" s="256"/>
      <c r="CR8" s="256"/>
      <c r="CS8" s="256"/>
      <c r="CT8" s="256"/>
      <c r="CU8" s="256"/>
      <c r="CV8" s="256"/>
      <c r="CW8" s="256"/>
      <c r="CX8" s="256"/>
      <c r="CY8" s="256"/>
      <c r="CZ8" s="256"/>
      <c r="DA8" s="257"/>
    </row>
    <row r="9" spans="1:105" s="57" customFormat="1" ht="14.25" customHeight="1">
      <c r="A9" s="221"/>
      <c r="B9" s="222"/>
      <c r="C9" s="222"/>
      <c r="D9" s="222"/>
      <c r="E9" s="222"/>
      <c r="F9" s="222"/>
      <c r="G9" s="222"/>
      <c r="H9" s="223"/>
      <c r="I9" s="56"/>
      <c r="J9" s="231" t="s">
        <v>66</v>
      </c>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2"/>
      <c r="CN9" s="233">
        <f>CN11+CN17</f>
        <v>49743.229070000001</v>
      </c>
      <c r="CO9" s="234"/>
      <c r="CP9" s="234"/>
      <c r="CQ9" s="234"/>
      <c r="CR9" s="234"/>
      <c r="CS9" s="234"/>
      <c r="CT9" s="234"/>
      <c r="CU9" s="234"/>
      <c r="CV9" s="234"/>
      <c r="CW9" s="234"/>
      <c r="CX9" s="234"/>
      <c r="CY9" s="234"/>
      <c r="CZ9" s="234"/>
      <c r="DA9" s="235"/>
    </row>
    <row r="10" spans="1:105" s="40" customFormat="1" ht="14.25" customHeight="1">
      <c r="A10" s="221"/>
      <c r="B10" s="222"/>
      <c r="C10" s="222"/>
      <c r="D10" s="222"/>
      <c r="E10" s="222"/>
      <c r="F10" s="222"/>
      <c r="G10" s="222"/>
      <c r="H10" s="223"/>
      <c r="I10" s="58"/>
      <c r="J10" s="224" t="s">
        <v>10</v>
      </c>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c r="CJ10" s="224"/>
      <c r="CK10" s="224"/>
      <c r="CL10" s="224"/>
      <c r="CM10" s="225"/>
      <c r="CN10" s="226"/>
      <c r="CO10" s="227"/>
      <c r="CP10" s="227"/>
      <c r="CQ10" s="227"/>
      <c r="CR10" s="227"/>
      <c r="CS10" s="227"/>
      <c r="CT10" s="227"/>
      <c r="CU10" s="227"/>
      <c r="CV10" s="227"/>
      <c r="CW10" s="227"/>
      <c r="CX10" s="227"/>
      <c r="CY10" s="227"/>
      <c r="CZ10" s="227"/>
      <c r="DA10" s="228"/>
    </row>
    <row r="11" spans="1:105" s="40" customFormat="1" ht="14.25" customHeight="1">
      <c r="A11" s="221"/>
      <c r="B11" s="222"/>
      <c r="C11" s="222"/>
      <c r="D11" s="222"/>
      <c r="E11" s="222"/>
      <c r="F11" s="222"/>
      <c r="G11" s="222"/>
      <c r="H11" s="223"/>
      <c r="I11" s="58"/>
      <c r="J11" s="244" t="s">
        <v>102</v>
      </c>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5"/>
      <c r="CN11" s="246">
        <f>CN13</f>
        <v>31926.91792</v>
      </c>
      <c r="CO11" s="247"/>
      <c r="CP11" s="247"/>
      <c r="CQ11" s="247"/>
      <c r="CR11" s="247"/>
      <c r="CS11" s="247"/>
      <c r="CT11" s="247"/>
      <c r="CU11" s="247"/>
      <c r="CV11" s="247"/>
      <c r="CW11" s="247"/>
      <c r="CX11" s="247"/>
      <c r="CY11" s="247"/>
      <c r="CZ11" s="247"/>
      <c r="DA11" s="248"/>
    </row>
    <row r="12" spans="1:105" s="40" customFormat="1" ht="14.25" customHeight="1">
      <c r="A12" s="221"/>
      <c r="B12" s="222"/>
      <c r="C12" s="222"/>
      <c r="D12" s="222"/>
      <c r="E12" s="222"/>
      <c r="F12" s="222"/>
      <c r="G12" s="222"/>
      <c r="H12" s="223"/>
      <c r="I12" s="58"/>
      <c r="J12" s="251" t="s">
        <v>3</v>
      </c>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c r="BA12" s="251"/>
      <c r="BB12" s="251"/>
      <c r="BC12" s="251"/>
      <c r="BD12" s="251"/>
      <c r="BE12" s="251"/>
      <c r="BF12" s="251"/>
      <c r="BG12" s="251"/>
      <c r="BH12" s="251"/>
      <c r="BI12" s="251"/>
      <c r="BJ12" s="251"/>
      <c r="BK12" s="251"/>
      <c r="BL12" s="251"/>
      <c r="BM12" s="251"/>
      <c r="BN12" s="251"/>
      <c r="BO12" s="251"/>
      <c r="BP12" s="251"/>
      <c r="BQ12" s="251"/>
      <c r="BR12" s="251"/>
      <c r="BS12" s="251"/>
      <c r="BT12" s="251"/>
      <c r="BU12" s="251"/>
      <c r="BV12" s="251"/>
      <c r="BW12" s="251"/>
      <c r="BX12" s="251"/>
      <c r="BY12" s="251"/>
      <c r="BZ12" s="251"/>
      <c r="CA12" s="251"/>
      <c r="CB12" s="251"/>
      <c r="CC12" s="251"/>
      <c r="CD12" s="251"/>
      <c r="CE12" s="251"/>
      <c r="CF12" s="251"/>
      <c r="CG12" s="251"/>
      <c r="CH12" s="251"/>
      <c r="CI12" s="251"/>
      <c r="CJ12" s="251"/>
      <c r="CK12" s="251"/>
      <c r="CL12" s="251"/>
      <c r="CM12" s="252"/>
      <c r="CN12" s="226"/>
      <c r="CO12" s="227"/>
      <c r="CP12" s="227"/>
      <c r="CQ12" s="227"/>
      <c r="CR12" s="227"/>
      <c r="CS12" s="227"/>
      <c r="CT12" s="227"/>
      <c r="CU12" s="227"/>
      <c r="CV12" s="227"/>
      <c r="CW12" s="227"/>
      <c r="CX12" s="227"/>
      <c r="CY12" s="227"/>
      <c r="CZ12" s="227"/>
      <c r="DA12" s="228"/>
    </row>
    <row r="13" spans="1:105" s="40" customFormat="1" ht="27.75" customHeight="1">
      <c r="A13" s="221"/>
      <c r="B13" s="222"/>
      <c r="C13" s="222"/>
      <c r="D13" s="222"/>
      <c r="E13" s="222"/>
      <c r="F13" s="222"/>
      <c r="G13" s="222"/>
      <c r="H13" s="223"/>
      <c r="I13" s="58"/>
      <c r="J13" s="249" t="s">
        <v>103</v>
      </c>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50"/>
      <c r="CN13" s="226">
        <v>31926.91792</v>
      </c>
      <c r="CO13" s="227"/>
      <c r="CP13" s="227"/>
      <c r="CQ13" s="227"/>
      <c r="CR13" s="227"/>
      <c r="CS13" s="227"/>
      <c r="CT13" s="227"/>
      <c r="CU13" s="227"/>
      <c r="CV13" s="227"/>
      <c r="CW13" s="227"/>
      <c r="CX13" s="227"/>
      <c r="CY13" s="227"/>
      <c r="CZ13" s="227"/>
      <c r="DA13" s="228"/>
    </row>
    <row r="14" spans="1:105" s="40" customFormat="1" ht="27.75" customHeight="1">
      <c r="A14" s="221"/>
      <c r="B14" s="222"/>
      <c r="C14" s="222"/>
      <c r="D14" s="222"/>
      <c r="E14" s="222"/>
      <c r="F14" s="222"/>
      <c r="G14" s="222"/>
      <c r="H14" s="223"/>
      <c r="I14" s="58"/>
      <c r="J14" s="249" t="s">
        <v>104</v>
      </c>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50"/>
      <c r="CN14" s="226"/>
      <c r="CO14" s="227"/>
      <c r="CP14" s="227"/>
      <c r="CQ14" s="227"/>
      <c r="CR14" s="227"/>
      <c r="CS14" s="227"/>
      <c r="CT14" s="227"/>
      <c r="CU14" s="227"/>
      <c r="CV14" s="227"/>
      <c r="CW14" s="227"/>
      <c r="CX14" s="227"/>
      <c r="CY14" s="227"/>
      <c r="CZ14" s="227"/>
      <c r="DA14" s="228"/>
    </row>
    <row r="15" spans="1:105" s="40" customFormat="1" ht="40.5" customHeight="1">
      <c r="A15" s="221"/>
      <c r="B15" s="222"/>
      <c r="C15" s="222"/>
      <c r="D15" s="222"/>
      <c r="E15" s="222"/>
      <c r="F15" s="222"/>
      <c r="G15" s="222"/>
      <c r="H15" s="223"/>
      <c r="I15" s="58"/>
      <c r="J15" s="249" t="s">
        <v>105</v>
      </c>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50"/>
      <c r="CN15" s="226"/>
      <c r="CO15" s="227"/>
      <c r="CP15" s="227"/>
      <c r="CQ15" s="227"/>
      <c r="CR15" s="227"/>
      <c r="CS15" s="227"/>
      <c r="CT15" s="227"/>
      <c r="CU15" s="227"/>
      <c r="CV15" s="227"/>
      <c r="CW15" s="227"/>
      <c r="CX15" s="227"/>
      <c r="CY15" s="227"/>
      <c r="CZ15" s="227"/>
      <c r="DA15" s="228"/>
    </row>
    <row r="16" spans="1:105" s="40" customFormat="1" ht="14.25" customHeight="1">
      <c r="A16" s="221"/>
      <c r="B16" s="222"/>
      <c r="C16" s="222"/>
      <c r="D16" s="222"/>
      <c r="E16" s="222"/>
      <c r="F16" s="222"/>
      <c r="G16" s="222"/>
      <c r="H16" s="223"/>
      <c r="I16" s="58"/>
      <c r="J16" s="249" t="s">
        <v>106</v>
      </c>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50"/>
      <c r="CN16" s="226">
        <v>10749.810530000001</v>
      </c>
      <c r="CO16" s="227"/>
      <c r="CP16" s="227"/>
      <c r="CQ16" s="227"/>
      <c r="CR16" s="227"/>
      <c r="CS16" s="227"/>
      <c r="CT16" s="227"/>
      <c r="CU16" s="227"/>
      <c r="CV16" s="227"/>
      <c r="CW16" s="227"/>
      <c r="CX16" s="227"/>
      <c r="CY16" s="227"/>
      <c r="CZ16" s="227"/>
      <c r="DA16" s="228"/>
    </row>
    <row r="17" spans="1:105" s="40" customFormat="1" ht="14.25" customHeight="1">
      <c r="A17" s="221"/>
      <c r="B17" s="222"/>
      <c r="C17" s="222"/>
      <c r="D17" s="222"/>
      <c r="E17" s="222"/>
      <c r="F17" s="222"/>
      <c r="G17" s="222"/>
      <c r="H17" s="223"/>
      <c r="I17" s="58"/>
      <c r="J17" s="244" t="s">
        <v>107</v>
      </c>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5"/>
      <c r="CN17" s="246">
        <f>CN19</f>
        <v>17816.311150000001</v>
      </c>
      <c r="CO17" s="247"/>
      <c r="CP17" s="247"/>
      <c r="CQ17" s="247"/>
      <c r="CR17" s="247"/>
      <c r="CS17" s="247"/>
      <c r="CT17" s="247"/>
      <c r="CU17" s="247"/>
      <c r="CV17" s="247"/>
      <c r="CW17" s="247"/>
      <c r="CX17" s="247"/>
      <c r="CY17" s="247"/>
      <c r="CZ17" s="247"/>
      <c r="DA17" s="248"/>
    </row>
    <row r="18" spans="1:105" s="40" customFormat="1" ht="14.25" customHeight="1">
      <c r="A18" s="221"/>
      <c r="B18" s="222"/>
      <c r="C18" s="222"/>
      <c r="D18" s="222"/>
      <c r="E18" s="222"/>
      <c r="F18" s="222"/>
      <c r="G18" s="222"/>
      <c r="H18" s="223"/>
      <c r="I18" s="58"/>
      <c r="J18" s="229" t="s">
        <v>3</v>
      </c>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29"/>
      <c r="BH18" s="229"/>
      <c r="BI18" s="229"/>
      <c r="BJ18" s="229"/>
      <c r="BK18" s="229"/>
      <c r="BL18" s="229"/>
      <c r="BM18" s="229"/>
      <c r="BN18" s="229"/>
      <c r="BO18" s="229"/>
      <c r="BP18" s="229"/>
      <c r="BQ18" s="229"/>
      <c r="BR18" s="229"/>
      <c r="BS18" s="229"/>
      <c r="BT18" s="229"/>
      <c r="BU18" s="229"/>
      <c r="BV18" s="229"/>
      <c r="BW18" s="229"/>
      <c r="BX18" s="229"/>
      <c r="BY18" s="229"/>
      <c r="BZ18" s="229"/>
      <c r="CA18" s="229"/>
      <c r="CB18" s="229"/>
      <c r="CC18" s="229"/>
      <c r="CD18" s="229"/>
      <c r="CE18" s="229"/>
      <c r="CF18" s="229"/>
      <c r="CG18" s="229"/>
      <c r="CH18" s="229"/>
      <c r="CI18" s="229"/>
      <c r="CJ18" s="229"/>
      <c r="CK18" s="229"/>
      <c r="CL18" s="229"/>
      <c r="CM18" s="230"/>
      <c r="CN18" s="226"/>
      <c r="CO18" s="227"/>
      <c r="CP18" s="227"/>
      <c r="CQ18" s="227"/>
      <c r="CR18" s="227"/>
      <c r="CS18" s="227"/>
      <c r="CT18" s="227"/>
      <c r="CU18" s="227"/>
      <c r="CV18" s="227"/>
      <c r="CW18" s="227"/>
      <c r="CX18" s="227"/>
      <c r="CY18" s="227"/>
      <c r="CZ18" s="227"/>
      <c r="DA18" s="228"/>
    </row>
    <row r="19" spans="1:105" s="40" customFormat="1" ht="14.25" customHeight="1">
      <c r="A19" s="221"/>
      <c r="B19" s="222"/>
      <c r="C19" s="222"/>
      <c r="D19" s="222"/>
      <c r="E19" s="222"/>
      <c r="F19" s="222"/>
      <c r="G19" s="222"/>
      <c r="H19" s="223"/>
      <c r="I19" s="58"/>
      <c r="J19" s="224" t="s">
        <v>67</v>
      </c>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4"/>
      <c r="BA19" s="224"/>
      <c r="BB19" s="224"/>
      <c r="BC19" s="224"/>
      <c r="BD19" s="224"/>
      <c r="BE19" s="224"/>
      <c r="BF19" s="224"/>
      <c r="BG19" s="224"/>
      <c r="BH19" s="224"/>
      <c r="BI19" s="224"/>
      <c r="BJ19" s="224"/>
      <c r="BK19" s="224"/>
      <c r="BL19" s="224"/>
      <c r="BM19" s="224"/>
      <c r="BN19" s="224"/>
      <c r="BO19" s="224"/>
      <c r="BP19" s="224"/>
      <c r="BQ19" s="224"/>
      <c r="BR19" s="224"/>
      <c r="BS19" s="224"/>
      <c r="BT19" s="224"/>
      <c r="BU19" s="224"/>
      <c r="BV19" s="224"/>
      <c r="BW19" s="224"/>
      <c r="BX19" s="224"/>
      <c r="BY19" s="224"/>
      <c r="BZ19" s="224"/>
      <c r="CA19" s="224"/>
      <c r="CB19" s="224"/>
      <c r="CC19" s="224"/>
      <c r="CD19" s="224"/>
      <c r="CE19" s="224"/>
      <c r="CF19" s="224"/>
      <c r="CG19" s="224"/>
      <c r="CH19" s="224"/>
      <c r="CI19" s="224"/>
      <c r="CJ19" s="224"/>
      <c r="CK19" s="224"/>
      <c r="CL19" s="224"/>
      <c r="CM19" s="225"/>
      <c r="CN19" s="226">
        <v>17816.311150000001</v>
      </c>
      <c r="CO19" s="227"/>
      <c r="CP19" s="227"/>
      <c r="CQ19" s="227"/>
      <c r="CR19" s="227"/>
      <c r="CS19" s="227"/>
      <c r="CT19" s="227"/>
      <c r="CU19" s="227"/>
      <c r="CV19" s="227"/>
      <c r="CW19" s="227"/>
      <c r="CX19" s="227"/>
      <c r="CY19" s="227"/>
      <c r="CZ19" s="227"/>
      <c r="DA19" s="228"/>
    </row>
    <row r="20" spans="1:105" s="40" customFormat="1" ht="14.25" customHeight="1">
      <c r="A20" s="221"/>
      <c r="B20" s="222"/>
      <c r="C20" s="222"/>
      <c r="D20" s="222"/>
      <c r="E20" s="222"/>
      <c r="F20" s="222"/>
      <c r="G20" s="222"/>
      <c r="H20" s="223"/>
      <c r="I20" s="58"/>
      <c r="J20" s="224" t="s">
        <v>108</v>
      </c>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5"/>
      <c r="CN20" s="226">
        <v>2351.4764599999999</v>
      </c>
      <c r="CO20" s="227"/>
      <c r="CP20" s="227"/>
      <c r="CQ20" s="227"/>
      <c r="CR20" s="227"/>
      <c r="CS20" s="227"/>
      <c r="CT20" s="227"/>
      <c r="CU20" s="227"/>
      <c r="CV20" s="227"/>
      <c r="CW20" s="227"/>
      <c r="CX20" s="227"/>
      <c r="CY20" s="227"/>
      <c r="CZ20" s="227"/>
      <c r="DA20" s="228"/>
    </row>
    <row r="21" spans="1:105" s="57" customFormat="1" ht="14.25" customHeight="1">
      <c r="A21" s="221"/>
      <c r="B21" s="222"/>
      <c r="C21" s="222"/>
      <c r="D21" s="222"/>
      <c r="E21" s="222"/>
      <c r="F21" s="222"/>
      <c r="G21" s="222"/>
      <c r="H21" s="223"/>
      <c r="I21" s="56"/>
      <c r="J21" s="231" t="s">
        <v>68</v>
      </c>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2"/>
      <c r="CN21" s="233">
        <f>CN23+CN42+CN54</f>
        <v>2119.7826</v>
      </c>
      <c r="CO21" s="234"/>
      <c r="CP21" s="234"/>
      <c r="CQ21" s="234"/>
      <c r="CR21" s="234"/>
      <c r="CS21" s="234"/>
      <c r="CT21" s="234"/>
      <c r="CU21" s="234"/>
      <c r="CV21" s="234"/>
      <c r="CW21" s="234"/>
      <c r="CX21" s="234"/>
      <c r="CY21" s="234"/>
      <c r="CZ21" s="234"/>
      <c r="DA21" s="235"/>
    </row>
    <row r="22" spans="1:105" s="40" customFormat="1" ht="14.25" customHeight="1">
      <c r="A22" s="221"/>
      <c r="B22" s="222"/>
      <c r="C22" s="222"/>
      <c r="D22" s="222"/>
      <c r="E22" s="222"/>
      <c r="F22" s="222"/>
      <c r="G22" s="222"/>
      <c r="H22" s="223"/>
      <c r="I22" s="58"/>
      <c r="J22" s="224" t="s">
        <v>10</v>
      </c>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4"/>
      <c r="BE22" s="224"/>
      <c r="BF22" s="224"/>
      <c r="BG22" s="224"/>
      <c r="BH22" s="224"/>
      <c r="BI22" s="224"/>
      <c r="BJ22" s="224"/>
      <c r="BK22" s="224"/>
      <c r="BL22" s="224"/>
      <c r="BM22" s="224"/>
      <c r="BN22" s="224"/>
      <c r="BO22" s="224"/>
      <c r="BP22" s="224"/>
      <c r="BQ22" s="224"/>
      <c r="BR22" s="224"/>
      <c r="BS22" s="224"/>
      <c r="BT22" s="224"/>
      <c r="BU22" s="224"/>
      <c r="BV22" s="224"/>
      <c r="BW22" s="224"/>
      <c r="BX22" s="224"/>
      <c r="BY22" s="224"/>
      <c r="BZ22" s="224"/>
      <c r="CA22" s="224"/>
      <c r="CB22" s="224"/>
      <c r="CC22" s="224"/>
      <c r="CD22" s="224"/>
      <c r="CE22" s="224"/>
      <c r="CF22" s="224"/>
      <c r="CG22" s="224"/>
      <c r="CH22" s="224"/>
      <c r="CI22" s="224"/>
      <c r="CJ22" s="224"/>
      <c r="CK22" s="224"/>
      <c r="CL22" s="224"/>
      <c r="CM22" s="225"/>
      <c r="CN22" s="226"/>
      <c r="CO22" s="227"/>
      <c r="CP22" s="227"/>
      <c r="CQ22" s="227"/>
      <c r="CR22" s="227"/>
      <c r="CS22" s="227"/>
      <c r="CT22" s="227"/>
      <c r="CU22" s="227"/>
      <c r="CV22" s="227"/>
      <c r="CW22" s="227"/>
      <c r="CX22" s="227"/>
      <c r="CY22" s="227"/>
      <c r="CZ22" s="227"/>
      <c r="DA22" s="228"/>
    </row>
    <row r="23" spans="1:105" s="40" customFormat="1" ht="14.25" customHeight="1">
      <c r="A23" s="221"/>
      <c r="B23" s="222"/>
      <c r="C23" s="222"/>
      <c r="D23" s="222"/>
      <c r="E23" s="222"/>
      <c r="F23" s="222"/>
      <c r="G23" s="222"/>
      <c r="H23" s="223"/>
      <c r="I23" s="58"/>
      <c r="J23" s="224" t="s">
        <v>69</v>
      </c>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5"/>
      <c r="CN23" s="226">
        <f>CN25</f>
        <v>2067.7265600000001</v>
      </c>
      <c r="CO23" s="227"/>
      <c r="CP23" s="227"/>
      <c r="CQ23" s="227"/>
      <c r="CR23" s="227"/>
      <c r="CS23" s="227"/>
      <c r="CT23" s="227"/>
      <c r="CU23" s="227"/>
      <c r="CV23" s="227"/>
      <c r="CW23" s="227"/>
      <c r="CX23" s="227"/>
      <c r="CY23" s="227"/>
      <c r="CZ23" s="227"/>
      <c r="DA23" s="228"/>
    </row>
    <row r="24" spans="1:105" s="40" customFormat="1" ht="14.25" customHeight="1">
      <c r="A24" s="221"/>
      <c r="B24" s="222"/>
      <c r="C24" s="222"/>
      <c r="D24" s="222"/>
      <c r="E24" s="222"/>
      <c r="F24" s="222"/>
      <c r="G24" s="222"/>
      <c r="H24" s="223"/>
      <c r="I24" s="58"/>
      <c r="J24" s="229" t="s">
        <v>3</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30"/>
      <c r="CN24" s="226"/>
      <c r="CO24" s="227"/>
      <c r="CP24" s="227"/>
      <c r="CQ24" s="227"/>
      <c r="CR24" s="227"/>
      <c r="CS24" s="227"/>
      <c r="CT24" s="227"/>
      <c r="CU24" s="227"/>
      <c r="CV24" s="227"/>
      <c r="CW24" s="227"/>
      <c r="CX24" s="227"/>
      <c r="CY24" s="227"/>
      <c r="CZ24" s="227"/>
      <c r="DA24" s="228"/>
    </row>
    <row r="25" spans="1:105" s="40" customFormat="1" ht="14.25" customHeight="1">
      <c r="A25" s="221"/>
      <c r="B25" s="222"/>
      <c r="C25" s="222"/>
      <c r="D25" s="222"/>
      <c r="E25" s="222"/>
      <c r="F25" s="222"/>
      <c r="G25" s="222"/>
      <c r="H25" s="223"/>
      <c r="I25" s="58"/>
      <c r="J25" s="224" t="s">
        <v>70</v>
      </c>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5"/>
      <c r="CN25" s="241">
        <v>2067.7265600000001</v>
      </c>
      <c r="CO25" s="242"/>
      <c r="CP25" s="242"/>
      <c r="CQ25" s="242"/>
      <c r="CR25" s="242"/>
      <c r="CS25" s="242"/>
      <c r="CT25" s="242"/>
      <c r="CU25" s="242"/>
      <c r="CV25" s="242"/>
      <c r="CW25" s="242"/>
      <c r="CX25" s="242"/>
      <c r="CY25" s="242"/>
      <c r="CZ25" s="242"/>
      <c r="DA25" s="243"/>
    </row>
    <row r="26" spans="1:105" s="40" customFormat="1" ht="27.75" customHeight="1">
      <c r="A26" s="221"/>
      <c r="B26" s="222"/>
      <c r="C26" s="222"/>
      <c r="D26" s="222"/>
      <c r="E26" s="222"/>
      <c r="F26" s="222"/>
      <c r="G26" s="222"/>
      <c r="H26" s="223"/>
      <c r="I26" s="58"/>
      <c r="J26" s="224" t="s">
        <v>109</v>
      </c>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c r="CF26" s="224"/>
      <c r="CG26" s="224"/>
      <c r="CH26" s="224"/>
      <c r="CI26" s="224"/>
      <c r="CJ26" s="224"/>
      <c r="CK26" s="224"/>
      <c r="CL26" s="224"/>
      <c r="CM26" s="225"/>
      <c r="CN26" s="226"/>
      <c r="CO26" s="227"/>
      <c r="CP26" s="227"/>
      <c r="CQ26" s="227"/>
      <c r="CR26" s="227"/>
      <c r="CS26" s="227"/>
      <c r="CT26" s="227"/>
      <c r="CU26" s="227"/>
      <c r="CV26" s="227"/>
      <c r="CW26" s="227"/>
      <c r="CX26" s="227"/>
      <c r="CY26" s="227"/>
      <c r="CZ26" s="227"/>
      <c r="DA26" s="228"/>
    </row>
    <row r="27" spans="1:105" s="40" customFormat="1" ht="14.25" customHeight="1">
      <c r="A27" s="221"/>
      <c r="B27" s="222"/>
      <c r="C27" s="222"/>
      <c r="D27" s="222"/>
      <c r="E27" s="222"/>
      <c r="F27" s="222"/>
      <c r="G27" s="222"/>
      <c r="H27" s="223"/>
      <c r="I27" s="58"/>
      <c r="J27" s="229" t="s">
        <v>3</v>
      </c>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CA27" s="229"/>
      <c r="CB27" s="229"/>
      <c r="CC27" s="229"/>
      <c r="CD27" s="229"/>
      <c r="CE27" s="229"/>
      <c r="CF27" s="229"/>
      <c r="CG27" s="229"/>
      <c r="CH27" s="229"/>
      <c r="CI27" s="229"/>
      <c r="CJ27" s="229"/>
      <c r="CK27" s="229"/>
      <c r="CL27" s="229"/>
      <c r="CM27" s="230"/>
      <c r="CN27" s="226"/>
      <c r="CO27" s="227"/>
      <c r="CP27" s="227"/>
      <c r="CQ27" s="227"/>
      <c r="CR27" s="227"/>
      <c r="CS27" s="227"/>
      <c r="CT27" s="227"/>
      <c r="CU27" s="227"/>
      <c r="CV27" s="227"/>
      <c r="CW27" s="227"/>
      <c r="CX27" s="227"/>
      <c r="CY27" s="227"/>
      <c r="CZ27" s="227"/>
      <c r="DA27" s="228"/>
    </row>
    <row r="28" spans="1:105" s="40" customFormat="1" ht="14.25" customHeight="1">
      <c r="A28" s="221"/>
      <c r="B28" s="222"/>
      <c r="C28" s="222"/>
      <c r="D28" s="222"/>
      <c r="E28" s="222"/>
      <c r="F28" s="222"/>
      <c r="G28" s="222"/>
      <c r="H28" s="223"/>
      <c r="I28" s="58"/>
      <c r="J28" s="224" t="s">
        <v>110</v>
      </c>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5"/>
      <c r="CN28" s="226"/>
      <c r="CO28" s="227"/>
      <c r="CP28" s="227"/>
      <c r="CQ28" s="227"/>
      <c r="CR28" s="227"/>
      <c r="CS28" s="227"/>
      <c r="CT28" s="227"/>
      <c r="CU28" s="227"/>
      <c r="CV28" s="227"/>
      <c r="CW28" s="227"/>
      <c r="CX28" s="227"/>
      <c r="CY28" s="227"/>
      <c r="CZ28" s="227"/>
      <c r="DA28" s="228"/>
    </row>
    <row r="29" spans="1:105" s="40" customFormat="1" ht="14.25" customHeight="1">
      <c r="A29" s="221"/>
      <c r="B29" s="222"/>
      <c r="C29" s="222"/>
      <c r="D29" s="222"/>
      <c r="E29" s="222"/>
      <c r="F29" s="222"/>
      <c r="G29" s="222"/>
      <c r="H29" s="223"/>
      <c r="I29" s="58"/>
      <c r="J29" s="224" t="s">
        <v>111</v>
      </c>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c r="CF29" s="224"/>
      <c r="CG29" s="224"/>
      <c r="CH29" s="224"/>
      <c r="CI29" s="224"/>
      <c r="CJ29" s="224"/>
      <c r="CK29" s="224"/>
      <c r="CL29" s="224"/>
      <c r="CM29" s="225"/>
      <c r="CN29" s="226"/>
      <c r="CO29" s="227"/>
      <c r="CP29" s="227"/>
      <c r="CQ29" s="227"/>
      <c r="CR29" s="227"/>
      <c r="CS29" s="227"/>
      <c r="CT29" s="227"/>
      <c r="CU29" s="227"/>
      <c r="CV29" s="227"/>
      <c r="CW29" s="227"/>
      <c r="CX29" s="227"/>
      <c r="CY29" s="227"/>
      <c r="CZ29" s="227"/>
      <c r="DA29" s="228"/>
    </row>
    <row r="30" spans="1:105" s="40" customFormat="1" ht="14.25" customHeight="1">
      <c r="A30" s="221"/>
      <c r="B30" s="222"/>
      <c r="C30" s="222"/>
      <c r="D30" s="222"/>
      <c r="E30" s="222"/>
      <c r="F30" s="222"/>
      <c r="G30" s="222"/>
      <c r="H30" s="223"/>
      <c r="I30" s="58"/>
      <c r="J30" s="224" t="s">
        <v>112</v>
      </c>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224"/>
      <c r="AN30" s="224"/>
      <c r="AO30" s="224"/>
      <c r="AP30" s="224"/>
      <c r="AQ30" s="224"/>
      <c r="AR30" s="224"/>
      <c r="AS30" s="224"/>
      <c r="AT30" s="224"/>
      <c r="AU30" s="224"/>
      <c r="AV30" s="224"/>
      <c r="AW30" s="224"/>
      <c r="AX30" s="224"/>
      <c r="AY30" s="224"/>
      <c r="AZ30" s="224"/>
      <c r="BA30" s="224"/>
      <c r="BB30" s="224"/>
      <c r="BC30" s="224"/>
      <c r="BD30" s="224"/>
      <c r="BE30" s="224"/>
      <c r="BF30" s="224"/>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c r="CF30" s="224"/>
      <c r="CG30" s="224"/>
      <c r="CH30" s="224"/>
      <c r="CI30" s="224"/>
      <c r="CJ30" s="224"/>
      <c r="CK30" s="224"/>
      <c r="CL30" s="224"/>
      <c r="CM30" s="225"/>
      <c r="CN30" s="226"/>
      <c r="CO30" s="227"/>
      <c r="CP30" s="227"/>
      <c r="CQ30" s="227"/>
      <c r="CR30" s="227"/>
      <c r="CS30" s="227"/>
      <c r="CT30" s="227"/>
      <c r="CU30" s="227"/>
      <c r="CV30" s="227"/>
      <c r="CW30" s="227"/>
      <c r="CX30" s="227"/>
      <c r="CY30" s="227"/>
      <c r="CZ30" s="227"/>
      <c r="DA30" s="228"/>
    </row>
    <row r="31" spans="1:105" s="40" customFormat="1" ht="14.25" customHeight="1">
      <c r="A31" s="221"/>
      <c r="B31" s="222"/>
      <c r="C31" s="222"/>
      <c r="D31" s="222"/>
      <c r="E31" s="222"/>
      <c r="F31" s="222"/>
      <c r="G31" s="222"/>
      <c r="H31" s="223"/>
      <c r="I31" s="58"/>
      <c r="J31" s="229" t="s">
        <v>3</v>
      </c>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30"/>
      <c r="CN31" s="226"/>
      <c r="CO31" s="227"/>
      <c r="CP31" s="227"/>
      <c r="CQ31" s="227"/>
      <c r="CR31" s="227"/>
      <c r="CS31" s="227"/>
      <c r="CT31" s="227"/>
      <c r="CU31" s="227"/>
      <c r="CV31" s="227"/>
      <c r="CW31" s="227"/>
      <c r="CX31" s="227"/>
      <c r="CY31" s="227"/>
      <c r="CZ31" s="227"/>
      <c r="DA31" s="228"/>
    </row>
    <row r="32" spans="1:105" s="40" customFormat="1" ht="14.25" customHeight="1">
      <c r="A32" s="221"/>
      <c r="B32" s="222"/>
      <c r="C32" s="222"/>
      <c r="D32" s="222"/>
      <c r="E32" s="222"/>
      <c r="F32" s="222"/>
      <c r="G32" s="222"/>
      <c r="H32" s="223"/>
      <c r="I32" s="58"/>
      <c r="J32" s="224" t="s">
        <v>113</v>
      </c>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c r="CF32" s="224"/>
      <c r="CG32" s="224"/>
      <c r="CH32" s="224"/>
      <c r="CI32" s="224"/>
      <c r="CJ32" s="224"/>
      <c r="CK32" s="224"/>
      <c r="CL32" s="224"/>
      <c r="CM32" s="225"/>
      <c r="CN32" s="226"/>
      <c r="CO32" s="227"/>
      <c r="CP32" s="227"/>
      <c r="CQ32" s="227"/>
      <c r="CR32" s="227"/>
      <c r="CS32" s="227"/>
      <c r="CT32" s="227"/>
      <c r="CU32" s="227"/>
      <c r="CV32" s="227"/>
      <c r="CW32" s="227"/>
      <c r="CX32" s="227"/>
      <c r="CY32" s="227"/>
      <c r="CZ32" s="227"/>
      <c r="DA32" s="228"/>
    </row>
    <row r="33" spans="1:105" s="40" customFormat="1" ht="14.25" customHeight="1">
      <c r="A33" s="221"/>
      <c r="B33" s="222"/>
      <c r="C33" s="222"/>
      <c r="D33" s="222"/>
      <c r="E33" s="222"/>
      <c r="F33" s="222"/>
      <c r="G33" s="222"/>
      <c r="H33" s="223"/>
      <c r="I33" s="58"/>
      <c r="J33" s="224" t="s">
        <v>114</v>
      </c>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c r="BA33" s="224"/>
      <c r="BB33" s="224"/>
      <c r="BC33" s="224"/>
      <c r="BD33" s="224"/>
      <c r="BE33" s="224"/>
      <c r="BF33" s="224"/>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c r="CF33" s="224"/>
      <c r="CG33" s="224"/>
      <c r="CH33" s="224"/>
      <c r="CI33" s="224"/>
      <c r="CJ33" s="224"/>
      <c r="CK33" s="224"/>
      <c r="CL33" s="224"/>
      <c r="CM33" s="225"/>
      <c r="CN33" s="226"/>
      <c r="CO33" s="227"/>
      <c r="CP33" s="227"/>
      <c r="CQ33" s="227"/>
      <c r="CR33" s="227"/>
      <c r="CS33" s="227"/>
      <c r="CT33" s="227"/>
      <c r="CU33" s="227"/>
      <c r="CV33" s="227"/>
      <c r="CW33" s="227"/>
      <c r="CX33" s="227"/>
      <c r="CY33" s="227"/>
      <c r="CZ33" s="227"/>
      <c r="DA33" s="228"/>
    </row>
    <row r="34" spans="1:105" s="40" customFormat="1" ht="27.75" customHeight="1">
      <c r="A34" s="221"/>
      <c r="B34" s="222"/>
      <c r="C34" s="222"/>
      <c r="D34" s="222"/>
      <c r="E34" s="222"/>
      <c r="F34" s="222"/>
      <c r="G34" s="222"/>
      <c r="H34" s="223"/>
      <c r="I34" s="58"/>
      <c r="J34" s="224" t="s">
        <v>115</v>
      </c>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c r="CF34" s="224"/>
      <c r="CG34" s="224"/>
      <c r="CH34" s="224"/>
      <c r="CI34" s="224"/>
      <c r="CJ34" s="224"/>
      <c r="CK34" s="224"/>
      <c r="CL34" s="224"/>
      <c r="CM34" s="225"/>
      <c r="CN34" s="226"/>
      <c r="CO34" s="227"/>
      <c r="CP34" s="227"/>
      <c r="CQ34" s="227"/>
      <c r="CR34" s="227"/>
      <c r="CS34" s="227"/>
      <c r="CT34" s="227"/>
      <c r="CU34" s="227"/>
      <c r="CV34" s="227"/>
      <c r="CW34" s="227"/>
      <c r="CX34" s="227"/>
      <c r="CY34" s="227"/>
      <c r="CZ34" s="227"/>
      <c r="DA34" s="228"/>
    </row>
    <row r="35" spans="1:105" s="40" customFormat="1" ht="14.25" customHeight="1">
      <c r="A35" s="221"/>
      <c r="B35" s="222"/>
      <c r="C35" s="222"/>
      <c r="D35" s="222"/>
      <c r="E35" s="222"/>
      <c r="F35" s="222"/>
      <c r="G35" s="222"/>
      <c r="H35" s="223"/>
      <c r="I35" s="58"/>
      <c r="J35" s="229" t="s">
        <v>3</v>
      </c>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s="229"/>
      <c r="BX35" s="229"/>
      <c r="BY35" s="229"/>
      <c r="BZ35" s="229"/>
      <c r="CA35" s="229"/>
      <c r="CB35" s="229"/>
      <c r="CC35" s="229"/>
      <c r="CD35" s="229"/>
      <c r="CE35" s="229"/>
      <c r="CF35" s="229"/>
      <c r="CG35" s="229"/>
      <c r="CH35" s="229"/>
      <c r="CI35" s="229"/>
      <c r="CJ35" s="229"/>
      <c r="CK35" s="229"/>
      <c r="CL35" s="229"/>
      <c r="CM35" s="230"/>
      <c r="CN35" s="226"/>
      <c r="CO35" s="227"/>
      <c r="CP35" s="227"/>
      <c r="CQ35" s="227"/>
      <c r="CR35" s="227"/>
      <c r="CS35" s="227"/>
      <c r="CT35" s="227"/>
      <c r="CU35" s="227"/>
      <c r="CV35" s="227"/>
      <c r="CW35" s="227"/>
      <c r="CX35" s="227"/>
      <c r="CY35" s="227"/>
      <c r="CZ35" s="227"/>
      <c r="DA35" s="228"/>
    </row>
    <row r="36" spans="1:105" s="40" customFormat="1" ht="14.25" customHeight="1">
      <c r="A36" s="221"/>
      <c r="B36" s="222"/>
      <c r="C36" s="222"/>
      <c r="D36" s="222"/>
      <c r="E36" s="222"/>
      <c r="F36" s="222"/>
      <c r="G36" s="222"/>
      <c r="H36" s="223"/>
      <c r="I36" s="58"/>
      <c r="J36" s="224" t="s">
        <v>116</v>
      </c>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c r="CF36" s="224"/>
      <c r="CG36" s="224"/>
      <c r="CH36" s="224"/>
      <c r="CI36" s="224"/>
      <c r="CJ36" s="224"/>
      <c r="CK36" s="224"/>
      <c r="CL36" s="224"/>
      <c r="CM36" s="225"/>
      <c r="CN36" s="226"/>
      <c r="CO36" s="227"/>
      <c r="CP36" s="227"/>
      <c r="CQ36" s="227"/>
      <c r="CR36" s="227"/>
      <c r="CS36" s="227"/>
      <c r="CT36" s="227"/>
      <c r="CU36" s="227"/>
      <c r="CV36" s="227"/>
      <c r="CW36" s="227"/>
      <c r="CX36" s="227"/>
      <c r="CY36" s="227"/>
      <c r="CZ36" s="227"/>
      <c r="DA36" s="228"/>
    </row>
    <row r="37" spans="1:105" s="40" customFormat="1" ht="14.25" customHeight="1">
      <c r="A37" s="221"/>
      <c r="B37" s="222"/>
      <c r="C37" s="222"/>
      <c r="D37" s="222"/>
      <c r="E37" s="222"/>
      <c r="F37" s="222"/>
      <c r="G37" s="222"/>
      <c r="H37" s="223"/>
      <c r="I37" s="58"/>
      <c r="J37" s="224" t="s">
        <v>117</v>
      </c>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c r="CF37" s="224"/>
      <c r="CG37" s="224"/>
      <c r="CH37" s="224"/>
      <c r="CI37" s="224"/>
      <c r="CJ37" s="224"/>
      <c r="CK37" s="224"/>
      <c r="CL37" s="224"/>
      <c r="CM37" s="225"/>
      <c r="CN37" s="226"/>
      <c r="CO37" s="227"/>
      <c r="CP37" s="227"/>
      <c r="CQ37" s="227"/>
      <c r="CR37" s="227"/>
      <c r="CS37" s="227"/>
      <c r="CT37" s="227"/>
      <c r="CU37" s="227"/>
      <c r="CV37" s="227"/>
      <c r="CW37" s="227"/>
      <c r="CX37" s="227"/>
      <c r="CY37" s="227"/>
      <c r="CZ37" s="227"/>
      <c r="DA37" s="228"/>
    </row>
    <row r="38" spans="1:105" s="40" customFormat="1" ht="27.75" customHeight="1">
      <c r="A38" s="221"/>
      <c r="B38" s="222"/>
      <c r="C38" s="222"/>
      <c r="D38" s="222"/>
      <c r="E38" s="222"/>
      <c r="F38" s="222"/>
      <c r="G38" s="222"/>
      <c r="H38" s="223"/>
      <c r="I38" s="58"/>
      <c r="J38" s="224" t="s">
        <v>118</v>
      </c>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c r="CF38" s="224"/>
      <c r="CG38" s="224"/>
      <c r="CH38" s="224"/>
      <c r="CI38" s="224"/>
      <c r="CJ38" s="224"/>
      <c r="CK38" s="224"/>
      <c r="CL38" s="224"/>
      <c r="CM38" s="225"/>
      <c r="CN38" s="226"/>
      <c r="CO38" s="227"/>
      <c r="CP38" s="227"/>
      <c r="CQ38" s="227"/>
      <c r="CR38" s="227"/>
      <c r="CS38" s="227"/>
      <c r="CT38" s="227"/>
      <c r="CU38" s="227"/>
      <c r="CV38" s="227"/>
      <c r="CW38" s="227"/>
      <c r="CX38" s="227"/>
      <c r="CY38" s="227"/>
      <c r="CZ38" s="227"/>
      <c r="DA38" s="228"/>
    </row>
    <row r="39" spans="1:105" s="40" customFormat="1" ht="14.25" customHeight="1">
      <c r="A39" s="221"/>
      <c r="B39" s="222"/>
      <c r="C39" s="222"/>
      <c r="D39" s="222"/>
      <c r="E39" s="222"/>
      <c r="F39" s="222"/>
      <c r="G39" s="222"/>
      <c r="H39" s="223"/>
      <c r="I39" s="58"/>
      <c r="J39" s="229" t="s">
        <v>3</v>
      </c>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30"/>
      <c r="CN39" s="226"/>
      <c r="CO39" s="227"/>
      <c r="CP39" s="227"/>
      <c r="CQ39" s="227"/>
      <c r="CR39" s="227"/>
      <c r="CS39" s="227"/>
      <c r="CT39" s="227"/>
      <c r="CU39" s="227"/>
      <c r="CV39" s="227"/>
      <c r="CW39" s="227"/>
      <c r="CX39" s="227"/>
      <c r="CY39" s="227"/>
      <c r="CZ39" s="227"/>
      <c r="DA39" s="228"/>
    </row>
    <row r="40" spans="1:105" s="40" customFormat="1" ht="14.25" customHeight="1">
      <c r="A40" s="221"/>
      <c r="B40" s="222"/>
      <c r="C40" s="222"/>
      <c r="D40" s="222"/>
      <c r="E40" s="222"/>
      <c r="F40" s="222"/>
      <c r="G40" s="222"/>
      <c r="H40" s="223"/>
      <c r="I40" s="58"/>
      <c r="J40" s="224" t="s">
        <v>119</v>
      </c>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c r="CF40" s="224"/>
      <c r="CG40" s="224"/>
      <c r="CH40" s="224"/>
      <c r="CI40" s="224"/>
      <c r="CJ40" s="224"/>
      <c r="CK40" s="224"/>
      <c r="CL40" s="224"/>
      <c r="CM40" s="225"/>
      <c r="CN40" s="226"/>
      <c r="CO40" s="227"/>
      <c r="CP40" s="227"/>
      <c r="CQ40" s="227"/>
      <c r="CR40" s="227"/>
      <c r="CS40" s="227"/>
      <c r="CT40" s="227"/>
      <c r="CU40" s="227"/>
      <c r="CV40" s="227"/>
      <c r="CW40" s="227"/>
      <c r="CX40" s="227"/>
      <c r="CY40" s="227"/>
      <c r="CZ40" s="227"/>
      <c r="DA40" s="228"/>
    </row>
    <row r="41" spans="1:105" s="40" customFormat="1" ht="14.25" customHeight="1">
      <c r="A41" s="221"/>
      <c r="B41" s="222"/>
      <c r="C41" s="222"/>
      <c r="D41" s="222"/>
      <c r="E41" s="222"/>
      <c r="F41" s="222"/>
      <c r="G41" s="222"/>
      <c r="H41" s="223"/>
      <c r="I41" s="58"/>
      <c r="J41" s="224" t="s">
        <v>120</v>
      </c>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c r="CF41" s="224"/>
      <c r="CG41" s="224"/>
      <c r="CH41" s="224"/>
      <c r="CI41" s="224"/>
      <c r="CJ41" s="224"/>
      <c r="CK41" s="224"/>
      <c r="CL41" s="224"/>
      <c r="CM41" s="225"/>
      <c r="CN41" s="226"/>
      <c r="CO41" s="227"/>
      <c r="CP41" s="227"/>
      <c r="CQ41" s="227"/>
      <c r="CR41" s="227"/>
      <c r="CS41" s="227"/>
      <c r="CT41" s="227"/>
      <c r="CU41" s="227"/>
      <c r="CV41" s="227"/>
      <c r="CW41" s="227"/>
      <c r="CX41" s="227"/>
      <c r="CY41" s="227"/>
      <c r="CZ41" s="227"/>
      <c r="DA41" s="228"/>
    </row>
    <row r="42" spans="1:105" s="40" customFormat="1" ht="27.75" customHeight="1">
      <c r="A42" s="221"/>
      <c r="B42" s="222"/>
      <c r="C42" s="222"/>
      <c r="D42" s="222"/>
      <c r="E42" s="222"/>
      <c r="F42" s="222"/>
      <c r="G42" s="222"/>
      <c r="H42" s="223"/>
      <c r="I42" s="58"/>
      <c r="J42" s="236" t="s">
        <v>121</v>
      </c>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7"/>
      <c r="CN42" s="238">
        <f>SUM(CN43:DA53)</f>
        <v>47.876459999999994</v>
      </c>
      <c r="CO42" s="239"/>
      <c r="CP42" s="239"/>
      <c r="CQ42" s="239"/>
      <c r="CR42" s="239"/>
      <c r="CS42" s="239"/>
      <c r="CT42" s="239"/>
      <c r="CU42" s="239"/>
      <c r="CV42" s="239"/>
      <c r="CW42" s="239"/>
      <c r="CX42" s="239"/>
      <c r="CY42" s="239"/>
      <c r="CZ42" s="239"/>
      <c r="DA42" s="240"/>
    </row>
    <row r="43" spans="1:105" s="40" customFormat="1" ht="14.25" customHeight="1">
      <c r="A43" s="221"/>
      <c r="B43" s="222"/>
      <c r="C43" s="222"/>
      <c r="D43" s="222"/>
      <c r="E43" s="222"/>
      <c r="F43" s="222"/>
      <c r="G43" s="222"/>
      <c r="H43" s="223"/>
      <c r="I43" s="58"/>
      <c r="J43" s="229" t="s">
        <v>3</v>
      </c>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c r="BE43" s="229"/>
      <c r="BF43" s="229"/>
      <c r="BG43" s="229"/>
      <c r="BH43" s="229"/>
      <c r="BI43" s="229"/>
      <c r="BJ43" s="229"/>
      <c r="BK43" s="229"/>
      <c r="BL43" s="229"/>
      <c r="BM43" s="229"/>
      <c r="BN43" s="229"/>
      <c r="BO43" s="229"/>
      <c r="BP43" s="229"/>
      <c r="BQ43" s="229"/>
      <c r="BR43" s="229"/>
      <c r="BS43" s="229"/>
      <c r="BT43" s="229"/>
      <c r="BU43" s="229"/>
      <c r="BV43" s="229"/>
      <c r="BW43" s="229"/>
      <c r="BX43" s="229"/>
      <c r="BY43" s="229"/>
      <c r="BZ43" s="229"/>
      <c r="CA43" s="229"/>
      <c r="CB43" s="229"/>
      <c r="CC43" s="229"/>
      <c r="CD43" s="229"/>
      <c r="CE43" s="229"/>
      <c r="CF43" s="229"/>
      <c r="CG43" s="229"/>
      <c r="CH43" s="229"/>
      <c r="CI43" s="229"/>
      <c r="CJ43" s="229"/>
      <c r="CK43" s="229"/>
      <c r="CL43" s="229"/>
      <c r="CM43" s="230"/>
      <c r="CN43" s="226"/>
      <c r="CO43" s="227"/>
      <c r="CP43" s="227"/>
      <c r="CQ43" s="227"/>
      <c r="CR43" s="227"/>
      <c r="CS43" s="227"/>
      <c r="CT43" s="227"/>
      <c r="CU43" s="227"/>
      <c r="CV43" s="227"/>
      <c r="CW43" s="227"/>
      <c r="CX43" s="227"/>
      <c r="CY43" s="227"/>
      <c r="CZ43" s="227"/>
      <c r="DA43" s="228"/>
    </row>
    <row r="44" spans="1:105" s="40" customFormat="1" ht="14.25" customHeight="1">
      <c r="A44" s="221"/>
      <c r="B44" s="222"/>
      <c r="C44" s="222"/>
      <c r="D44" s="222"/>
      <c r="E44" s="222"/>
      <c r="F44" s="222"/>
      <c r="G44" s="222"/>
      <c r="H44" s="223"/>
      <c r="I44" s="58"/>
      <c r="J44" s="224" t="s">
        <v>122</v>
      </c>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c r="CF44" s="224"/>
      <c r="CG44" s="224"/>
      <c r="CH44" s="224"/>
      <c r="CI44" s="224"/>
      <c r="CJ44" s="224"/>
      <c r="CK44" s="224"/>
      <c r="CL44" s="224"/>
      <c r="CM44" s="225"/>
      <c r="CN44" s="226">
        <f>0.01416+1.5</f>
        <v>1.51416</v>
      </c>
      <c r="CO44" s="227"/>
      <c r="CP44" s="227"/>
      <c r="CQ44" s="227"/>
      <c r="CR44" s="227"/>
      <c r="CS44" s="227"/>
      <c r="CT44" s="227"/>
      <c r="CU44" s="227"/>
      <c r="CV44" s="227"/>
      <c r="CW44" s="227"/>
      <c r="CX44" s="227"/>
      <c r="CY44" s="227"/>
      <c r="CZ44" s="227"/>
      <c r="DA44" s="228"/>
    </row>
    <row r="45" spans="1:105" s="40" customFormat="1" ht="14.25" customHeight="1">
      <c r="A45" s="221"/>
      <c r="B45" s="222"/>
      <c r="C45" s="222"/>
      <c r="D45" s="222"/>
      <c r="E45" s="222"/>
      <c r="F45" s="222"/>
      <c r="G45" s="222"/>
      <c r="H45" s="223"/>
      <c r="I45" s="58"/>
      <c r="J45" s="224" t="s">
        <v>123</v>
      </c>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c r="CF45" s="224"/>
      <c r="CG45" s="224"/>
      <c r="CH45" s="224"/>
      <c r="CI45" s="224"/>
      <c r="CJ45" s="224"/>
      <c r="CK45" s="224"/>
      <c r="CL45" s="224"/>
      <c r="CM45" s="225"/>
      <c r="CN45" s="226"/>
      <c r="CO45" s="227"/>
      <c r="CP45" s="227"/>
      <c r="CQ45" s="227"/>
      <c r="CR45" s="227"/>
      <c r="CS45" s="227"/>
      <c r="CT45" s="227"/>
      <c r="CU45" s="227"/>
      <c r="CV45" s="227"/>
      <c r="CW45" s="227"/>
      <c r="CX45" s="227"/>
      <c r="CY45" s="227"/>
      <c r="CZ45" s="227"/>
      <c r="DA45" s="228"/>
    </row>
    <row r="46" spans="1:105" s="40" customFormat="1" ht="14.25" customHeight="1">
      <c r="A46" s="221"/>
      <c r="B46" s="222"/>
      <c r="C46" s="222"/>
      <c r="D46" s="222"/>
      <c r="E46" s="222"/>
      <c r="F46" s="222"/>
      <c r="G46" s="222"/>
      <c r="H46" s="223"/>
      <c r="I46" s="58"/>
      <c r="J46" s="224" t="s">
        <v>124</v>
      </c>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c r="CF46" s="224"/>
      <c r="CG46" s="224"/>
      <c r="CH46" s="224"/>
      <c r="CI46" s="224"/>
      <c r="CJ46" s="224"/>
      <c r="CK46" s="224"/>
      <c r="CL46" s="224"/>
      <c r="CM46" s="225"/>
      <c r="CN46" s="226"/>
      <c r="CO46" s="227"/>
      <c r="CP46" s="227"/>
      <c r="CQ46" s="227"/>
      <c r="CR46" s="227"/>
      <c r="CS46" s="227"/>
      <c r="CT46" s="227"/>
      <c r="CU46" s="227"/>
      <c r="CV46" s="227"/>
      <c r="CW46" s="227"/>
      <c r="CX46" s="227"/>
      <c r="CY46" s="227"/>
      <c r="CZ46" s="227"/>
      <c r="DA46" s="228"/>
    </row>
    <row r="47" spans="1:105" s="40" customFormat="1" ht="14.25" customHeight="1">
      <c r="A47" s="221"/>
      <c r="B47" s="222"/>
      <c r="C47" s="222"/>
      <c r="D47" s="222"/>
      <c r="E47" s="222"/>
      <c r="F47" s="222"/>
      <c r="G47" s="222"/>
      <c r="H47" s="223"/>
      <c r="I47" s="58"/>
      <c r="J47" s="224" t="s">
        <v>125</v>
      </c>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c r="CF47" s="224"/>
      <c r="CG47" s="224"/>
      <c r="CH47" s="224"/>
      <c r="CI47" s="224"/>
      <c r="CJ47" s="224"/>
      <c r="CK47" s="224"/>
      <c r="CL47" s="224"/>
      <c r="CM47" s="225"/>
      <c r="CN47" s="226"/>
      <c r="CO47" s="227"/>
      <c r="CP47" s="227"/>
      <c r="CQ47" s="227"/>
      <c r="CR47" s="227"/>
      <c r="CS47" s="227"/>
      <c r="CT47" s="227"/>
      <c r="CU47" s="227"/>
      <c r="CV47" s="227"/>
      <c r="CW47" s="227"/>
      <c r="CX47" s="227"/>
      <c r="CY47" s="227"/>
      <c r="CZ47" s="227"/>
      <c r="DA47" s="228"/>
    </row>
    <row r="48" spans="1:105" s="40" customFormat="1" ht="14.25" customHeight="1">
      <c r="A48" s="221"/>
      <c r="B48" s="222"/>
      <c r="C48" s="222"/>
      <c r="D48" s="222"/>
      <c r="E48" s="222"/>
      <c r="F48" s="222"/>
      <c r="G48" s="222"/>
      <c r="H48" s="223"/>
      <c r="I48" s="58"/>
      <c r="J48" s="224" t="s">
        <v>126</v>
      </c>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5"/>
      <c r="CN48" s="226">
        <v>12.945869999999999</v>
      </c>
      <c r="CO48" s="227"/>
      <c r="CP48" s="227"/>
      <c r="CQ48" s="227"/>
      <c r="CR48" s="227"/>
      <c r="CS48" s="227"/>
      <c r="CT48" s="227"/>
      <c r="CU48" s="227"/>
      <c r="CV48" s="227"/>
      <c r="CW48" s="227"/>
      <c r="CX48" s="227"/>
      <c r="CY48" s="227"/>
      <c r="CZ48" s="227"/>
      <c r="DA48" s="228"/>
    </row>
    <row r="49" spans="1:105" s="40" customFormat="1" ht="14.25" customHeight="1">
      <c r="A49" s="221"/>
      <c r="B49" s="222"/>
      <c r="C49" s="222"/>
      <c r="D49" s="222"/>
      <c r="E49" s="222"/>
      <c r="F49" s="222"/>
      <c r="G49" s="222"/>
      <c r="H49" s="223"/>
      <c r="I49" s="58"/>
      <c r="J49" s="224" t="s">
        <v>127</v>
      </c>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5"/>
      <c r="CN49" s="226"/>
      <c r="CO49" s="227"/>
      <c r="CP49" s="227"/>
      <c r="CQ49" s="227"/>
      <c r="CR49" s="227"/>
      <c r="CS49" s="227"/>
      <c r="CT49" s="227"/>
      <c r="CU49" s="227"/>
      <c r="CV49" s="227"/>
      <c r="CW49" s="227"/>
      <c r="CX49" s="227"/>
      <c r="CY49" s="227"/>
      <c r="CZ49" s="227"/>
      <c r="DA49" s="228"/>
    </row>
    <row r="50" spans="1:105" s="40" customFormat="1" ht="14.25" customHeight="1">
      <c r="A50" s="221"/>
      <c r="B50" s="222"/>
      <c r="C50" s="222"/>
      <c r="D50" s="222"/>
      <c r="E50" s="222"/>
      <c r="F50" s="222"/>
      <c r="G50" s="222"/>
      <c r="H50" s="223"/>
      <c r="I50" s="58"/>
      <c r="J50" s="224" t="s">
        <v>128</v>
      </c>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c r="CF50" s="224"/>
      <c r="CG50" s="224"/>
      <c r="CH50" s="224"/>
      <c r="CI50" s="224"/>
      <c r="CJ50" s="224"/>
      <c r="CK50" s="224"/>
      <c r="CL50" s="224"/>
      <c r="CM50" s="225"/>
      <c r="CN50" s="226"/>
      <c r="CO50" s="227"/>
      <c r="CP50" s="227"/>
      <c r="CQ50" s="227"/>
      <c r="CR50" s="227"/>
      <c r="CS50" s="227"/>
      <c r="CT50" s="227"/>
      <c r="CU50" s="227"/>
      <c r="CV50" s="227"/>
      <c r="CW50" s="227"/>
      <c r="CX50" s="227"/>
      <c r="CY50" s="227"/>
      <c r="CZ50" s="227"/>
      <c r="DA50" s="228"/>
    </row>
    <row r="51" spans="1:105" s="40" customFormat="1" ht="14.25" customHeight="1">
      <c r="A51" s="221"/>
      <c r="B51" s="222"/>
      <c r="C51" s="222"/>
      <c r="D51" s="222"/>
      <c r="E51" s="222"/>
      <c r="F51" s="222"/>
      <c r="G51" s="222"/>
      <c r="H51" s="223"/>
      <c r="I51" s="58"/>
      <c r="J51" s="224" t="s">
        <v>129</v>
      </c>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c r="CF51" s="224"/>
      <c r="CG51" s="224"/>
      <c r="CH51" s="224"/>
      <c r="CI51" s="224"/>
      <c r="CJ51" s="224"/>
      <c r="CK51" s="224"/>
      <c r="CL51" s="224"/>
      <c r="CM51" s="225"/>
      <c r="CN51" s="226"/>
      <c r="CO51" s="227"/>
      <c r="CP51" s="227"/>
      <c r="CQ51" s="227"/>
      <c r="CR51" s="227"/>
      <c r="CS51" s="227"/>
      <c r="CT51" s="227"/>
      <c r="CU51" s="227"/>
      <c r="CV51" s="227"/>
      <c r="CW51" s="227"/>
      <c r="CX51" s="227"/>
      <c r="CY51" s="227"/>
      <c r="CZ51" s="227"/>
      <c r="DA51" s="228"/>
    </row>
    <row r="52" spans="1:105" s="40" customFormat="1" ht="14.25" customHeight="1">
      <c r="A52" s="221"/>
      <c r="B52" s="222"/>
      <c r="C52" s="222"/>
      <c r="D52" s="222"/>
      <c r="E52" s="222"/>
      <c r="F52" s="222"/>
      <c r="G52" s="222"/>
      <c r="H52" s="223"/>
      <c r="I52" s="58"/>
      <c r="J52" s="224" t="s">
        <v>130</v>
      </c>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c r="CF52" s="224"/>
      <c r="CG52" s="224"/>
      <c r="CH52" s="224"/>
      <c r="CI52" s="224"/>
      <c r="CJ52" s="224"/>
      <c r="CK52" s="224"/>
      <c r="CL52" s="224"/>
      <c r="CM52" s="225"/>
      <c r="CN52" s="226"/>
      <c r="CO52" s="227"/>
      <c r="CP52" s="227"/>
      <c r="CQ52" s="227"/>
      <c r="CR52" s="227"/>
      <c r="CS52" s="227"/>
      <c r="CT52" s="227"/>
      <c r="CU52" s="227"/>
      <c r="CV52" s="227"/>
      <c r="CW52" s="227"/>
      <c r="CX52" s="227"/>
      <c r="CY52" s="227"/>
      <c r="CZ52" s="227"/>
      <c r="DA52" s="228"/>
    </row>
    <row r="53" spans="1:105" s="40" customFormat="1" ht="14.25" customHeight="1">
      <c r="A53" s="221"/>
      <c r="B53" s="222"/>
      <c r="C53" s="222"/>
      <c r="D53" s="222"/>
      <c r="E53" s="222"/>
      <c r="F53" s="222"/>
      <c r="G53" s="222"/>
      <c r="H53" s="223"/>
      <c r="I53" s="58"/>
      <c r="J53" s="224" t="s">
        <v>131</v>
      </c>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c r="CF53" s="224"/>
      <c r="CG53" s="224"/>
      <c r="CH53" s="224"/>
      <c r="CI53" s="224"/>
      <c r="CJ53" s="224"/>
      <c r="CK53" s="224"/>
      <c r="CL53" s="224"/>
      <c r="CM53" s="225"/>
      <c r="CN53" s="226">
        <f>10.95018+18+4.46625</f>
        <v>33.416429999999998</v>
      </c>
      <c r="CO53" s="227"/>
      <c r="CP53" s="227"/>
      <c r="CQ53" s="227"/>
      <c r="CR53" s="227"/>
      <c r="CS53" s="227"/>
      <c r="CT53" s="227"/>
      <c r="CU53" s="227"/>
      <c r="CV53" s="227"/>
      <c r="CW53" s="227"/>
      <c r="CX53" s="227"/>
      <c r="CY53" s="227"/>
      <c r="CZ53" s="227"/>
      <c r="DA53" s="228"/>
    </row>
    <row r="54" spans="1:105" s="40" customFormat="1" ht="27.75" customHeight="1">
      <c r="A54" s="221"/>
      <c r="B54" s="222"/>
      <c r="C54" s="222"/>
      <c r="D54" s="222"/>
      <c r="E54" s="222"/>
      <c r="F54" s="222"/>
      <c r="G54" s="222"/>
      <c r="H54" s="223"/>
      <c r="I54" s="59"/>
      <c r="J54" s="236" t="s">
        <v>132</v>
      </c>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c r="CL54" s="236"/>
      <c r="CM54" s="237"/>
      <c r="CN54" s="238">
        <f>SUM(CN55:DA65)</f>
        <v>4.1795799999999996</v>
      </c>
      <c r="CO54" s="239"/>
      <c r="CP54" s="239"/>
      <c r="CQ54" s="239"/>
      <c r="CR54" s="239"/>
      <c r="CS54" s="239"/>
      <c r="CT54" s="239"/>
      <c r="CU54" s="239"/>
      <c r="CV54" s="239"/>
      <c r="CW54" s="239"/>
      <c r="CX54" s="239"/>
      <c r="CY54" s="239"/>
      <c r="CZ54" s="239"/>
      <c r="DA54" s="240"/>
    </row>
    <row r="55" spans="1:105" s="40" customFormat="1" ht="14.25" customHeight="1">
      <c r="A55" s="221"/>
      <c r="B55" s="222"/>
      <c r="C55" s="222"/>
      <c r="D55" s="222"/>
      <c r="E55" s="222"/>
      <c r="F55" s="222"/>
      <c r="G55" s="222"/>
      <c r="H55" s="223"/>
      <c r="I55" s="58"/>
      <c r="J55" s="229" t="s">
        <v>3</v>
      </c>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229"/>
      <c r="BU55" s="229"/>
      <c r="BV55" s="229"/>
      <c r="BW55" s="229"/>
      <c r="BX55" s="229"/>
      <c r="BY55" s="229"/>
      <c r="BZ55" s="229"/>
      <c r="CA55" s="229"/>
      <c r="CB55" s="229"/>
      <c r="CC55" s="229"/>
      <c r="CD55" s="229"/>
      <c r="CE55" s="229"/>
      <c r="CF55" s="229"/>
      <c r="CG55" s="229"/>
      <c r="CH55" s="229"/>
      <c r="CI55" s="229"/>
      <c r="CJ55" s="229"/>
      <c r="CK55" s="229"/>
      <c r="CL55" s="229"/>
      <c r="CM55" s="230"/>
      <c r="CN55" s="226"/>
      <c r="CO55" s="227"/>
      <c r="CP55" s="227"/>
      <c r="CQ55" s="227"/>
      <c r="CR55" s="227"/>
      <c r="CS55" s="227"/>
      <c r="CT55" s="227"/>
      <c r="CU55" s="227"/>
      <c r="CV55" s="227"/>
      <c r="CW55" s="227"/>
      <c r="CX55" s="227"/>
      <c r="CY55" s="227"/>
      <c r="CZ55" s="227"/>
      <c r="DA55" s="228"/>
    </row>
    <row r="56" spans="1:105" s="39" customFormat="1" ht="14.25" customHeight="1">
      <c r="A56" s="221"/>
      <c r="B56" s="222"/>
      <c r="C56" s="222"/>
      <c r="D56" s="222"/>
      <c r="E56" s="222"/>
      <c r="F56" s="222"/>
      <c r="G56" s="222"/>
      <c r="H56" s="223"/>
      <c r="I56" s="59"/>
      <c r="J56" s="224" t="s">
        <v>133</v>
      </c>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5"/>
      <c r="CN56" s="226"/>
      <c r="CO56" s="227"/>
      <c r="CP56" s="227"/>
      <c r="CQ56" s="227"/>
      <c r="CR56" s="227"/>
      <c r="CS56" s="227"/>
      <c r="CT56" s="227"/>
      <c r="CU56" s="227"/>
      <c r="CV56" s="227"/>
      <c r="CW56" s="227"/>
      <c r="CX56" s="227"/>
      <c r="CY56" s="227"/>
      <c r="CZ56" s="227"/>
      <c r="DA56" s="228"/>
    </row>
    <row r="57" spans="1:105" s="39" customFormat="1" ht="14.25" customHeight="1">
      <c r="A57" s="221"/>
      <c r="B57" s="222"/>
      <c r="C57" s="222"/>
      <c r="D57" s="222"/>
      <c r="E57" s="222"/>
      <c r="F57" s="222"/>
      <c r="G57" s="222"/>
      <c r="H57" s="223"/>
      <c r="I57" s="59"/>
      <c r="J57" s="224" t="s">
        <v>134</v>
      </c>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c r="CF57" s="224"/>
      <c r="CG57" s="224"/>
      <c r="CH57" s="224"/>
      <c r="CI57" s="224"/>
      <c r="CJ57" s="224"/>
      <c r="CK57" s="224"/>
      <c r="CL57" s="224"/>
      <c r="CM57" s="225"/>
      <c r="CN57" s="226"/>
      <c r="CO57" s="227"/>
      <c r="CP57" s="227"/>
      <c r="CQ57" s="227"/>
      <c r="CR57" s="227"/>
      <c r="CS57" s="227"/>
      <c r="CT57" s="227"/>
      <c r="CU57" s="227"/>
      <c r="CV57" s="227"/>
      <c r="CW57" s="227"/>
      <c r="CX57" s="227"/>
      <c r="CY57" s="227"/>
      <c r="CZ57" s="227"/>
      <c r="DA57" s="228"/>
    </row>
    <row r="58" spans="1:105" s="39" customFormat="1" ht="14.25" customHeight="1">
      <c r="A58" s="221"/>
      <c r="B58" s="222"/>
      <c r="C58" s="222"/>
      <c r="D58" s="222"/>
      <c r="E58" s="222"/>
      <c r="F58" s="222"/>
      <c r="G58" s="222"/>
      <c r="H58" s="223"/>
      <c r="I58" s="59"/>
      <c r="J58" s="224" t="s">
        <v>135</v>
      </c>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224"/>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c r="CF58" s="224"/>
      <c r="CG58" s="224"/>
      <c r="CH58" s="224"/>
      <c r="CI58" s="224"/>
      <c r="CJ58" s="224"/>
      <c r="CK58" s="224"/>
      <c r="CL58" s="224"/>
      <c r="CM58" s="225"/>
      <c r="CN58" s="226"/>
      <c r="CO58" s="227"/>
      <c r="CP58" s="227"/>
      <c r="CQ58" s="227"/>
      <c r="CR58" s="227"/>
      <c r="CS58" s="227"/>
      <c r="CT58" s="227"/>
      <c r="CU58" s="227"/>
      <c r="CV58" s="227"/>
      <c r="CW58" s="227"/>
      <c r="CX58" s="227"/>
      <c r="CY58" s="227"/>
      <c r="CZ58" s="227"/>
      <c r="DA58" s="228"/>
    </row>
    <row r="59" spans="1:105" s="39" customFormat="1" ht="14.25" customHeight="1">
      <c r="A59" s="221"/>
      <c r="B59" s="222"/>
      <c r="C59" s="222"/>
      <c r="D59" s="222"/>
      <c r="E59" s="222"/>
      <c r="F59" s="222"/>
      <c r="G59" s="222"/>
      <c r="H59" s="223"/>
      <c r="I59" s="59"/>
      <c r="J59" s="224" t="s">
        <v>136</v>
      </c>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5"/>
      <c r="CN59" s="226"/>
      <c r="CO59" s="227"/>
      <c r="CP59" s="227"/>
      <c r="CQ59" s="227"/>
      <c r="CR59" s="227"/>
      <c r="CS59" s="227"/>
      <c r="CT59" s="227"/>
      <c r="CU59" s="227"/>
      <c r="CV59" s="227"/>
      <c r="CW59" s="227"/>
      <c r="CX59" s="227"/>
      <c r="CY59" s="227"/>
      <c r="CZ59" s="227"/>
      <c r="DA59" s="228"/>
    </row>
    <row r="60" spans="1:105" s="39" customFormat="1" ht="14.25" customHeight="1">
      <c r="A60" s="221"/>
      <c r="B60" s="222"/>
      <c r="C60" s="222"/>
      <c r="D60" s="222"/>
      <c r="E60" s="222"/>
      <c r="F60" s="222"/>
      <c r="G60" s="222"/>
      <c r="H60" s="223"/>
      <c r="I60" s="59"/>
      <c r="J60" s="224" t="s">
        <v>137</v>
      </c>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5"/>
      <c r="CN60" s="226">
        <v>1.05758</v>
      </c>
      <c r="CO60" s="227"/>
      <c r="CP60" s="227"/>
      <c r="CQ60" s="227"/>
      <c r="CR60" s="227"/>
      <c r="CS60" s="227"/>
      <c r="CT60" s="227"/>
      <c r="CU60" s="227"/>
      <c r="CV60" s="227"/>
      <c r="CW60" s="227"/>
      <c r="CX60" s="227"/>
      <c r="CY60" s="227"/>
      <c r="CZ60" s="227"/>
      <c r="DA60" s="228"/>
    </row>
    <row r="61" spans="1:105" s="39" customFormat="1" ht="14.25" customHeight="1">
      <c r="A61" s="221"/>
      <c r="B61" s="222"/>
      <c r="C61" s="222"/>
      <c r="D61" s="222"/>
      <c r="E61" s="222"/>
      <c r="F61" s="222"/>
      <c r="G61" s="222"/>
      <c r="H61" s="223"/>
      <c r="I61" s="59"/>
      <c r="J61" s="224" t="s">
        <v>138</v>
      </c>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c r="CF61" s="224"/>
      <c r="CG61" s="224"/>
      <c r="CH61" s="224"/>
      <c r="CI61" s="224"/>
      <c r="CJ61" s="224"/>
      <c r="CK61" s="224"/>
      <c r="CL61" s="224"/>
      <c r="CM61" s="225"/>
      <c r="CN61" s="226"/>
      <c r="CO61" s="227"/>
      <c r="CP61" s="227"/>
      <c r="CQ61" s="227"/>
      <c r="CR61" s="227"/>
      <c r="CS61" s="227"/>
      <c r="CT61" s="227"/>
      <c r="CU61" s="227"/>
      <c r="CV61" s="227"/>
      <c r="CW61" s="227"/>
      <c r="CX61" s="227"/>
      <c r="CY61" s="227"/>
      <c r="CZ61" s="227"/>
      <c r="DA61" s="228"/>
    </row>
    <row r="62" spans="1:105" s="39" customFormat="1" ht="14.25" customHeight="1">
      <c r="A62" s="221"/>
      <c r="B62" s="222"/>
      <c r="C62" s="222"/>
      <c r="D62" s="222"/>
      <c r="E62" s="222"/>
      <c r="F62" s="222"/>
      <c r="G62" s="222"/>
      <c r="H62" s="223"/>
      <c r="I62" s="59"/>
      <c r="J62" s="224" t="s">
        <v>139</v>
      </c>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5"/>
      <c r="CN62" s="226"/>
      <c r="CO62" s="227"/>
      <c r="CP62" s="227"/>
      <c r="CQ62" s="227"/>
      <c r="CR62" s="227"/>
      <c r="CS62" s="227"/>
      <c r="CT62" s="227"/>
      <c r="CU62" s="227"/>
      <c r="CV62" s="227"/>
      <c r="CW62" s="227"/>
      <c r="CX62" s="227"/>
      <c r="CY62" s="227"/>
      <c r="CZ62" s="227"/>
      <c r="DA62" s="228"/>
    </row>
    <row r="63" spans="1:105" s="39" customFormat="1" ht="14.25" customHeight="1">
      <c r="A63" s="221"/>
      <c r="B63" s="222"/>
      <c r="C63" s="222"/>
      <c r="D63" s="222"/>
      <c r="E63" s="222"/>
      <c r="F63" s="222"/>
      <c r="G63" s="222"/>
      <c r="H63" s="223"/>
      <c r="I63" s="59"/>
      <c r="J63" s="224" t="s">
        <v>140</v>
      </c>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c r="CF63" s="224"/>
      <c r="CG63" s="224"/>
      <c r="CH63" s="224"/>
      <c r="CI63" s="224"/>
      <c r="CJ63" s="224"/>
      <c r="CK63" s="224"/>
      <c r="CL63" s="224"/>
      <c r="CM63" s="225"/>
      <c r="CN63" s="226"/>
      <c r="CO63" s="227"/>
      <c r="CP63" s="227"/>
      <c r="CQ63" s="227"/>
      <c r="CR63" s="227"/>
      <c r="CS63" s="227"/>
      <c r="CT63" s="227"/>
      <c r="CU63" s="227"/>
      <c r="CV63" s="227"/>
      <c r="CW63" s="227"/>
      <c r="CX63" s="227"/>
      <c r="CY63" s="227"/>
      <c r="CZ63" s="227"/>
      <c r="DA63" s="228"/>
    </row>
    <row r="64" spans="1:105" s="39" customFormat="1" ht="14.25" customHeight="1">
      <c r="A64" s="221"/>
      <c r="B64" s="222"/>
      <c r="C64" s="222"/>
      <c r="D64" s="222"/>
      <c r="E64" s="222"/>
      <c r="F64" s="222"/>
      <c r="G64" s="222"/>
      <c r="H64" s="223"/>
      <c r="I64" s="59"/>
      <c r="J64" s="224" t="s">
        <v>141</v>
      </c>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5"/>
      <c r="CN64" s="226">
        <v>1.5</v>
      </c>
      <c r="CO64" s="227"/>
      <c r="CP64" s="227"/>
      <c r="CQ64" s="227"/>
      <c r="CR64" s="227"/>
      <c r="CS64" s="227"/>
      <c r="CT64" s="227"/>
      <c r="CU64" s="227"/>
      <c r="CV64" s="227"/>
      <c r="CW64" s="227"/>
      <c r="CX64" s="227"/>
      <c r="CY64" s="227"/>
      <c r="CZ64" s="227"/>
      <c r="DA64" s="228"/>
    </row>
    <row r="65" spans="1:105" s="39" customFormat="1" ht="14.25" customHeight="1">
      <c r="A65" s="221"/>
      <c r="B65" s="222"/>
      <c r="C65" s="222"/>
      <c r="D65" s="222"/>
      <c r="E65" s="222"/>
      <c r="F65" s="222"/>
      <c r="G65" s="222"/>
      <c r="H65" s="223"/>
      <c r="I65" s="59"/>
      <c r="J65" s="224" t="s">
        <v>142</v>
      </c>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5"/>
      <c r="CN65" s="226">
        <f>0.2+1.422</f>
        <v>1.6219999999999999</v>
      </c>
      <c r="CO65" s="227"/>
      <c r="CP65" s="227"/>
      <c r="CQ65" s="227"/>
      <c r="CR65" s="227"/>
      <c r="CS65" s="227"/>
      <c r="CT65" s="227"/>
      <c r="CU65" s="227"/>
      <c r="CV65" s="227"/>
      <c r="CW65" s="227"/>
      <c r="CX65" s="227"/>
      <c r="CY65" s="227"/>
      <c r="CZ65" s="227"/>
      <c r="DA65" s="228"/>
    </row>
    <row r="66" spans="1:105" s="57" customFormat="1" ht="14.25" customHeight="1">
      <c r="A66" s="221"/>
      <c r="B66" s="222"/>
      <c r="C66" s="222"/>
      <c r="D66" s="222"/>
      <c r="E66" s="222"/>
      <c r="F66" s="222"/>
      <c r="G66" s="222"/>
      <c r="H66" s="223"/>
      <c r="I66" s="60"/>
      <c r="J66" s="231" t="s">
        <v>71</v>
      </c>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2"/>
      <c r="CN66" s="233">
        <f>CN71+CN86</f>
        <v>1601.8960600000005</v>
      </c>
      <c r="CO66" s="234"/>
      <c r="CP66" s="234"/>
      <c r="CQ66" s="234"/>
      <c r="CR66" s="234"/>
      <c r="CS66" s="234"/>
      <c r="CT66" s="234"/>
      <c r="CU66" s="234"/>
      <c r="CV66" s="234"/>
      <c r="CW66" s="234"/>
      <c r="CX66" s="234"/>
      <c r="CY66" s="234"/>
      <c r="CZ66" s="234"/>
      <c r="DA66" s="235"/>
    </row>
    <row r="67" spans="1:105" s="40" customFormat="1" ht="27.75" customHeight="1">
      <c r="A67" s="221"/>
      <c r="B67" s="222"/>
      <c r="C67" s="222"/>
      <c r="D67" s="222"/>
      <c r="E67" s="222"/>
      <c r="F67" s="222"/>
      <c r="G67" s="222"/>
      <c r="H67" s="223"/>
      <c r="I67" s="58"/>
      <c r="J67" s="224" t="s">
        <v>143</v>
      </c>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5"/>
      <c r="CN67" s="226"/>
      <c r="CO67" s="227"/>
      <c r="CP67" s="227"/>
      <c r="CQ67" s="227"/>
      <c r="CR67" s="227"/>
      <c r="CS67" s="227"/>
      <c r="CT67" s="227"/>
      <c r="CU67" s="227"/>
      <c r="CV67" s="227"/>
      <c r="CW67" s="227"/>
      <c r="CX67" s="227"/>
      <c r="CY67" s="227"/>
      <c r="CZ67" s="227"/>
      <c r="DA67" s="228"/>
    </row>
    <row r="68" spans="1:105" s="39" customFormat="1" ht="14.25" customHeight="1">
      <c r="A68" s="221"/>
      <c r="B68" s="222"/>
      <c r="C68" s="222"/>
      <c r="D68" s="222"/>
      <c r="E68" s="222"/>
      <c r="F68" s="222"/>
      <c r="G68" s="222"/>
      <c r="H68" s="223"/>
      <c r="I68" s="58"/>
      <c r="J68" s="224" t="s">
        <v>72</v>
      </c>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c r="CL68" s="224"/>
      <c r="CM68" s="225"/>
      <c r="CN68" s="226"/>
      <c r="CO68" s="227"/>
      <c r="CP68" s="227"/>
      <c r="CQ68" s="227"/>
      <c r="CR68" s="227"/>
      <c r="CS68" s="227"/>
      <c r="CT68" s="227"/>
      <c r="CU68" s="227"/>
      <c r="CV68" s="227"/>
      <c r="CW68" s="227"/>
      <c r="CX68" s="227"/>
      <c r="CY68" s="227"/>
      <c r="CZ68" s="227"/>
      <c r="DA68" s="228"/>
    </row>
    <row r="69" spans="1:105" s="40" customFormat="1" ht="14.25" customHeight="1">
      <c r="A69" s="221"/>
      <c r="B69" s="222"/>
      <c r="C69" s="222"/>
      <c r="D69" s="222"/>
      <c r="E69" s="222"/>
      <c r="F69" s="222"/>
      <c r="G69" s="222"/>
      <c r="H69" s="223"/>
      <c r="I69" s="58"/>
      <c r="J69" s="229" t="s">
        <v>3</v>
      </c>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c r="BE69" s="229"/>
      <c r="BF69" s="229"/>
      <c r="BG69" s="229"/>
      <c r="BH69" s="229"/>
      <c r="BI69" s="229"/>
      <c r="BJ69" s="229"/>
      <c r="BK69" s="229"/>
      <c r="BL69" s="229"/>
      <c r="BM69" s="229"/>
      <c r="BN69" s="229"/>
      <c r="BO69" s="229"/>
      <c r="BP69" s="229"/>
      <c r="BQ69" s="229"/>
      <c r="BR69" s="229"/>
      <c r="BS69" s="229"/>
      <c r="BT69" s="229"/>
      <c r="BU69" s="229"/>
      <c r="BV69" s="229"/>
      <c r="BW69" s="229"/>
      <c r="BX69" s="229"/>
      <c r="BY69" s="229"/>
      <c r="BZ69" s="229"/>
      <c r="CA69" s="229"/>
      <c r="CB69" s="229"/>
      <c r="CC69" s="229"/>
      <c r="CD69" s="229"/>
      <c r="CE69" s="229"/>
      <c r="CF69" s="229"/>
      <c r="CG69" s="229"/>
      <c r="CH69" s="229"/>
      <c r="CI69" s="229"/>
      <c r="CJ69" s="229"/>
      <c r="CK69" s="229"/>
      <c r="CL69" s="229"/>
      <c r="CM69" s="230"/>
      <c r="CN69" s="226"/>
      <c r="CO69" s="227"/>
      <c r="CP69" s="227"/>
      <c r="CQ69" s="227"/>
      <c r="CR69" s="227"/>
      <c r="CS69" s="227"/>
      <c r="CT69" s="227"/>
      <c r="CU69" s="227"/>
      <c r="CV69" s="227"/>
      <c r="CW69" s="227"/>
      <c r="CX69" s="227"/>
      <c r="CY69" s="227"/>
      <c r="CZ69" s="227"/>
      <c r="DA69" s="228"/>
    </row>
    <row r="70" spans="1:105" s="39" customFormat="1" ht="14.25" customHeight="1">
      <c r="A70" s="221"/>
      <c r="B70" s="222"/>
      <c r="C70" s="222"/>
      <c r="D70" s="222"/>
      <c r="E70" s="222"/>
      <c r="F70" s="222"/>
      <c r="G70" s="222"/>
      <c r="H70" s="223"/>
      <c r="I70" s="58"/>
      <c r="J70" s="224" t="s">
        <v>144</v>
      </c>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c r="CL70" s="224"/>
      <c r="CM70" s="225"/>
      <c r="CN70" s="226"/>
      <c r="CO70" s="227"/>
      <c r="CP70" s="227"/>
      <c r="CQ70" s="227"/>
      <c r="CR70" s="227"/>
      <c r="CS70" s="227"/>
      <c r="CT70" s="227"/>
      <c r="CU70" s="227"/>
      <c r="CV70" s="227"/>
      <c r="CW70" s="227"/>
      <c r="CX70" s="227"/>
      <c r="CY70" s="227"/>
      <c r="CZ70" s="227"/>
      <c r="DA70" s="228"/>
    </row>
    <row r="71" spans="1:105" s="39" customFormat="1" ht="27.75" customHeight="1">
      <c r="A71" s="221"/>
      <c r="B71" s="222"/>
      <c r="C71" s="222"/>
      <c r="D71" s="222"/>
      <c r="E71" s="222"/>
      <c r="F71" s="222"/>
      <c r="G71" s="222"/>
      <c r="H71" s="223"/>
      <c r="I71" s="59"/>
      <c r="J71" s="224" t="s">
        <v>145</v>
      </c>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c r="CL71" s="224"/>
      <c r="CM71" s="225"/>
      <c r="CN71" s="226">
        <f>SUM(CN73:DA85)</f>
        <v>1217.4089500000005</v>
      </c>
      <c r="CO71" s="227"/>
      <c r="CP71" s="227"/>
      <c r="CQ71" s="227"/>
      <c r="CR71" s="227"/>
      <c r="CS71" s="227"/>
      <c r="CT71" s="227"/>
      <c r="CU71" s="227"/>
      <c r="CV71" s="227"/>
      <c r="CW71" s="227"/>
      <c r="CX71" s="227"/>
      <c r="CY71" s="227"/>
      <c r="CZ71" s="227"/>
      <c r="DA71" s="228"/>
    </row>
    <row r="72" spans="1:105" s="40" customFormat="1" ht="14.25" customHeight="1">
      <c r="A72" s="221"/>
      <c r="B72" s="222"/>
      <c r="C72" s="222"/>
      <c r="D72" s="222"/>
      <c r="E72" s="222"/>
      <c r="F72" s="222"/>
      <c r="G72" s="222"/>
      <c r="H72" s="223"/>
      <c r="I72" s="58"/>
      <c r="J72" s="229" t="s">
        <v>3</v>
      </c>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229"/>
      <c r="BU72" s="229"/>
      <c r="BV72" s="229"/>
      <c r="BW72" s="229"/>
      <c r="BX72" s="229"/>
      <c r="BY72" s="229"/>
      <c r="BZ72" s="229"/>
      <c r="CA72" s="229"/>
      <c r="CB72" s="229"/>
      <c r="CC72" s="229"/>
      <c r="CD72" s="229"/>
      <c r="CE72" s="229"/>
      <c r="CF72" s="229"/>
      <c r="CG72" s="229"/>
      <c r="CH72" s="229"/>
      <c r="CI72" s="229"/>
      <c r="CJ72" s="229"/>
      <c r="CK72" s="229"/>
      <c r="CL72" s="229"/>
      <c r="CM72" s="230"/>
      <c r="CN72" s="226"/>
      <c r="CO72" s="227"/>
      <c r="CP72" s="227"/>
      <c r="CQ72" s="227"/>
      <c r="CR72" s="227"/>
      <c r="CS72" s="227"/>
      <c r="CT72" s="227"/>
      <c r="CU72" s="227"/>
      <c r="CV72" s="227"/>
      <c r="CW72" s="227"/>
      <c r="CX72" s="227"/>
      <c r="CY72" s="227"/>
      <c r="CZ72" s="227"/>
      <c r="DA72" s="228"/>
    </row>
    <row r="73" spans="1:105" s="39" customFormat="1" ht="14.25" customHeight="1">
      <c r="A73" s="221"/>
      <c r="B73" s="222"/>
      <c r="C73" s="222"/>
      <c r="D73" s="222"/>
      <c r="E73" s="222"/>
      <c r="F73" s="222"/>
      <c r="G73" s="222"/>
      <c r="H73" s="223"/>
      <c r="I73" s="58"/>
      <c r="J73" s="224" t="s">
        <v>146</v>
      </c>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L73" s="224"/>
      <c r="CM73" s="225"/>
      <c r="CN73" s="226"/>
      <c r="CO73" s="227"/>
      <c r="CP73" s="227"/>
      <c r="CQ73" s="227"/>
      <c r="CR73" s="227"/>
      <c r="CS73" s="227"/>
      <c r="CT73" s="227"/>
      <c r="CU73" s="227"/>
      <c r="CV73" s="227"/>
      <c r="CW73" s="227"/>
      <c r="CX73" s="227"/>
      <c r="CY73" s="227"/>
      <c r="CZ73" s="227"/>
      <c r="DA73" s="228"/>
    </row>
    <row r="74" spans="1:105" s="39" customFormat="1" ht="14.25" customHeight="1">
      <c r="A74" s="221"/>
      <c r="B74" s="222"/>
      <c r="C74" s="222"/>
      <c r="D74" s="222"/>
      <c r="E74" s="222"/>
      <c r="F74" s="222"/>
      <c r="G74" s="222"/>
      <c r="H74" s="223"/>
      <c r="I74" s="59"/>
      <c r="J74" s="224" t="s">
        <v>147</v>
      </c>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L74" s="224"/>
      <c r="CM74" s="225"/>
      <c r="CN74" s="226">
        <v>0.17119000000000001</v>
      </c>
      <c r="CO74" s="227"/>
      <c r="CP74" s="227"/>
      <c r="CQ74" s="227"/>
      <c r="CR74" s="227"/>
      <c r="CS74" s="227"/>
      <c r="CT74" s="227"/>
      <c r="CU74" s="227"/>
      <c r="CV74" s="227"/>
      <c r="CW74" s="227"/>
      <c r="CX74" s="227"/>
      <c r="CY74" s="227"/>
      <c r="CZ74" s="227"/>
      <c r="DA74" s="228"/>
    </row>
    <row r="75" spans="1:105" s="39" customFormat="1" ht="14.25" customHeight="1">
      <c r="A75" s="221"/>
      <c r="B75" s="222"/>
      <c r="C75" s="222"/>
      <c r="D75" s="222"/>
      <c r="E75" s="222"/>
      <c r="F75" s="222"/>
      <c r="G75" s="222"/>
      <c r="H75" s="223"/>
      <c r="I75" s="59"/>
      <c r="J75" s="224" t="s">
        <v>148</v>
      </c>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L75" s="224"/>
      <c r="CM75" s="225"/>
      <c r="CN75" s="226"/>
      <c r="CO75" s="227"/>
      <c r="CP75" s="227"/>
      <c r="CQ75" s="227"/>
      <c r="CR75" s="227"/>
      <c r="CS75" s="227"/>
      <c r="CT75" s="227"/>
      <c r="CU75" s="227"/>
      <c r="CV75" s="227"/>
      <c r="CW75" s="227"/>
      <c r="CX75" s="227"/>
      <c r="CY75" s="227"/>
      <c r="CZ75" s="227"/>
      <c r="DA75" s="228"/>
    </row>
    <row r="76" spans="1:105" s="39" customFormat="1" ht="14.25" customHeight="1">
      <c r="A76" s="221"/>
      <c r="B76" s="222"/>
      <c r="C76" s="222"/>
      <c r="D76" s="222"/>
      <c r="E76" s="222"/>
      <c r="F76" s="222"/>
      <c r="G76" s="222"/>
      <c r="H76" s="223"/>
      <c r="I76" s="59"/>
      <c r="J76" s="224" t="s">
        <v>149</v>
      </c>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c r="BY76" s="224"/>
      <c r="BZ76" s="224"/>
      <c r="CA76" s="224"/>
      <c r="CB76" s="224"/>
      <c r="CC76" s="224"/>
      <c r="CD76" s="224"/>
      <c r="CE76" s="224"/>
      <c r="CF76" s="224"/>
      <c r="CG76" s="224"/>
      <c r="CH76" s="224"/>
      <c r="CI76" s="224"/>
      <c r="CJ76" s="224"/>
      <c r="CK76" s="224"/>
      <c r="CL76" s="224"/>
      <c r="CM76" s="225"/>
      <c r="CN76" s="226">
        <v>951.07731000000001</v>
      </c>
      <c r="CO76" s="227"/>
      <c r="CP76" s="227"/>
      <c r="CQ76" s="227"/>
      <c r="CR76" s="227"/>
      <c r="CS76" s="227"/>
      <c r="CT76" s="227"/>
      <c r="CU76" s="227"/>
      <c r="CV76" s="227"/>
      <c r="CW76" s="227"/>
      <c r="CX76" s="227"/>
      <c r="CY76" s="227"/>
      <c r="CZ76" s="227"/>
      <c r="DA76" s="228"/>
    </row>
    <row r="77" spans="1:105" s="39" customFormat="1" ht="14.25" customHeight="1">
      <c r="A77" s="221"/>
      <c r="B77" s="222"/>
      <c r="C77" s="222"/>
      <c r="D77" s="222"/>
      <c r="E77" s="222"/>
      <c r="F77" s="222"/>
      <c r="G77" s="222"/>
      <c r="H77" s="223"/>
      <c r="I77" s="59"/>
      <c r="J77" s="224" t="s">
        <v>150</v>
      </c>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4"/>
      <c r="AW77" s="224"/>
      <c r="AX77" s="224"/>
      <c r="AY77" s="224"/>
      <c r="AZ77" s="224"/>
      <c r="BA77" s="224"/>
      <c r="BB77" s="224"/>
      <c r="BC77" s="224"/>
      <c r="BD77" s="224"/>
      <c r="BE77" s="224"/>
      <c r="BF77" s="224"/>
      <c r="BG77" s="224"/>
      <c r="BH77" s="224"/>
      <c r="BI77" s="224"/>
      <c r="BJ77" s="224"/>
      <c r="BK77" s="224"/>
      <c r="BL77" s="224"/>
      <c r="BM77" s="224"/>
      <c r="BN77" s="224"/>
      <c r="BO77" s="224"/>
      <c r="BP77" s="224"/>
      <c r="BQ77" s="224"/>
      <c r="BR77" s="224"/>
      <c r="BS77" s="224"/>
      <c r="BT77" s="224"/>
      <c r="BU77" s="224"/>
      <c r="BV77" s="224"/>
      <c r="BW77" s="224"/>
      <c r="BX77" s="224"/>
      <c r="BY77" s="224"/>
      <c r="BZ77" s="224"/>
      <c r="CA77" s="224"/>
      <c r="CB77" s="224"/>
      <c r="CC77" s="224"/>
      <c r="CD77" s="224"/>
      <c r="CE77" s="224"/>
      <c r="CF77" s="224"/>
      <c r="CG77" s="224"/>
      <c r="CH77" s="224"/>
      <c r="CI77" s="224"/>
      <c r="CJ77" s="224"/>
      <c r="CK77" s="224"/>
      <c r="CL77" s="224"/>
      <c r="CM77" s="225"/>
      <c r="CN77" s="226">
        <v>57.347439999999999</v>
      </c>
      <c r="CO77" s="227"/>
      <c r="CP77" s="227"/>
      <c r="CQ77" s="227"/>
      <c r="CR77" s="227"/>
      <c r="CS77" s="227"/>
      <c r="CT77" s="227"/>
      <c r="CU77" s="227"/>
      <c r="CV77" s="227"/>
      <c r="CW77" s="227"/>
      <c r="CX77" s="227"/>
      <c r="CY77" s="227"/>
      <c r="CZ77" s="227"/>
      <c r="DA77" s="228"/>
    </row>
    <row r="78" spans="1:105" s="39" customFormat="1" ht="14.25" customHeight="1">
      <c r="A78" s="221"/>
      <c r="B78" s="222"/>
      <c r="C78" s="222"/>
      <c r="D78" s="222"/>
      <c r="E78" s="222"/>
      <c r="F78" s="222"/>
      <c r="G78" s="222"/>
      <c r="H78" s="223"/>
      <c r="I78" s="59"/>
      <c r="J78" s="224" t="s">
        <v>151</v>
      </c>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5"/>
      <c r="CN78" s="226">
        <v>102.011</v>
      </c>
      <c r="CO78" s="227"/>
      <c r="CP78" s="227"/>
      <c r="CQ78" s="227"/>
      <c r="CR78" s="227"/>
      <c r="CS78" s="227"/>
      <c r="CT78" s="227"/>
      <c r="CU78" s="227"/>
      <c r="CV78" s="227"/>
      <c r="CW78" s="227"/>
      <c r="CX78" s="227"/>
      <c r="CY78" s="227"/>
      <c r="CZ78" s="227"/>
      <c r="DA78" s="228"/>
    </row>
    <row r="79" spans="1:105" s="39" customFormat="1" ht="14.25" customHeight="1">
      <c r="A79" s="221"/>
      <c r="B79" s="222"/>
      <c r="C79" s="222"/>
      <c r="D79" s="222"/>
      <c r="E79" s="222"/>
      <c r="F79" s="222"/>
      <c r="G79" s="222"/>
      <c r="H79" s="223"/>
      <c r="I79" s="59"/>
      <c r="J79" s="224" t="s">
        <v>152</v>
      </c>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4"/>
      <c r="AL79" s="224"/>
      <c r="AM79" s="224"/>
      <c r="AN79" s="224"/>
      <c r="AO79" s="224"/>
      <c r="AP79" s="224"/>
      <c r="AQ79" s="224"/>
      <c r="AR79" s="224"/>
      <c r="AS79" s="224"/>
      <c r="AT79" s="224"/>
      <c r="AU79" s="224"/>
      <c r="AV79" s="224"/>
      <c r="AW79" s="224"/>
      <c r="AX79" s="224"/>
      <c r="AY79" s="224"/>
      <c r="AZ79" s="224"/>
      <c r="BA79" s="224"/>
      <c r="BB79" s="224"/>
      <c r="BC79" s="224"/>
      <c r="BD79" s="224"/>
      <c r="BE79" s="224"/>
      <c r="BF79" s="224"/>
      <c r="BG79" s="224"/>
      <c r="BH79" s="224"/>
      <c r="BI79" s="224"/>
      <c r="BJ79" s="224"/>
      <c r="BK79" s="224"/>
      <c r="BL79" s="224"/>
      <c r="BM79" s="224"/>
      <c r="BN79" s="224"/>
      <c r="BO79" s="224"/>
      <c r="BP79" s="224"/>
      <c r="BQ79" s="224"/>
      <c r="BR79" s="224"/>
      <c r="BS79" s="224"/>
      <c r="BT79" s="224"/>
      <c r="BU79" s="224"/>
      <c r="BV79" s="224"/>
      <c r="BW79" s="224"/>
      <c r="BX79" s="224"/>
      <c r="BY79" s="224"/>
      <c r="BZ79" s="224"/>
      <c r="CA79" s="224"/>
      <c r="CB79" s="224"/>
      <c r="CC79" s="224"/>
      <c r="CD79" s="224"/>
      <c r="CE79" s="224"/>
      <c r="CF79" s="224"/>
      <c r="CG79" s="224"/>
      <c r="CH79" s="224"/>
      <c r="CI79" s="224"/>
      <c r="CJ79" s="224"/>
      <c r="CK79" s="224"/>
      <c r="CL79" s="224"/>
      <c r="CM79" s="225"/>
      <c r="CN79" s="226">
        <v>4.38</v>
      </c>
      <c r="CO79" s="227"/>
      <c r="CP79" s="227"/>
      <c r="CQ79" s="227"/>
      <c r="CR79" s="227"/>
      <c r="CS79" s="227"/>
      <c r="CT79" s="227"/>
      <c r="CU79" s="227"/>
      <c r="CV79" s="227"/>
      <c r="CW79" s="227"/>
      <c r="CX79" s="227"/>
      <c r="CY79" s="227"/>
      <c r="CZ79" s="227"/>
      <c r="DA79" s="228"/>
    </row>
    <row r="80" spans="1:105" s="39" customFormat="1" ht="14.25" customHeight="1">
      <c r="A80" s="221"/>
      <c r="B80" s="222"/>
      <c r="C80" s="222"/>
      <c r="D80" s="222"/>
      <c r="E80" s="222"/>
      <c r="F80" s="222"/>
      <c r="G80" s="222"/>
      <c r="H80" s="223"/>
      <c r="I80" s="59"/>
      <c r="J80" s="224" t="s">
        <v>153</v>
      </c>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c r="BY80" s="224"/>
      <c r="BZ80" s="224"/>
      <c r="CA80" s="224"/>
      <c r="CB80" s="224"/>
      <c r="CC80" s="224"/>
      <c r="CD80" s="224"/>
      <c r="CE80" s="224"/>
      <c r="CF80" s="224"/>
      <c r="CG80" s="224"/>
      <c r="CH80" s="224"/>
      <c r="CI80" s="224"/>
      <c r="CJ80" s="224"/>
      <c r="CK80" s="224"/>
      <c r="CL80" s="224"/>
      <c r="CM80" s="225"/>
      <c r="CN80" s="226"/>
      <c r="CO80" s="227"/>
      <c r="CP80" s="227"/>
      <c r="CQ80" s="227"/>
      <c r="CR80" s="227"/>
      <c r="CS80" s="227"/>
      <c r="CT80" s="227"/>
      <c r="CU80" s="227"/>
      <c r="CV80" s="227"/>
      <c r="CW80" s="227"/>
      <c r="CX80" s="227"/>
      <c r="CY80" s="227"/>
      <c r="CZ80" s="227"/>
      <c r="DA80" s="228"/>
    </row>
    <row r="81" spans="1:105" s="39" customFormat="1" ht="14.25" customHeight="1">
      <c r="A81" s="221"/>
      <c r="B81" s="222"/>
      <c r="C81" s="222"/>
      <c r="D81" s="222"/>
      <c r="E81" s="222"/>
      <c r="F81" s="222"/>
      <c r="G81" s="222"/>
      <c r="H81" s="223"/>
      <c r="I81" s="59"/>
      <c r="J81" s="224" t="s">
        <v>154</v>
      </c>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4"/>
      <c r="BR81" s="224"/>
      <c r="BS81" s="224"/>
      <c r="BT81" s="224"/>
      <c r="BU81" s="224"/>
      <c r="BV81" s="224"/>
      <c r="BW81" s="224"/>
      <c r="BX81" s="224"/>
      <c r="BY81" s="224"/>
      <c r="BZ81" s="224"/>
      <c r="CA81" s="224"/>
      <c r="CB81" s="224"/>
      <c r="CC81" s="224"/>
      <c r="CD81" s="224"/>
      <c r="CE81" s="224"/>
      <c r="CF81" s="224"/>
      <c r="CG81" s="224"/>
      <c r="CH81" s="224"/>
      <c r="CI81" s="224"/>
      <c r="CJ81" s="224"/>
      <c r="CK81" s="224"/>
      <c r="CL81" s="224"/>
      <c r="CM81" s="225"/>
      <c r="CN81" s="226"/>
      <c r="CO81" s="227"/>
      <c r="CP81" s="227"/>
      <c r="CQ81" s="227"/>
      <c r="CR81" s="227"/>
      <c r="CS81" s="227"/>
      <c r="CT81" s="227"/>
      <c r="CU81" s="227"/>
      <c r="CV81" s="227"/>
      <c r="CW81" s="227"/>
      <c r="CX81" s="227"/>
      <c r="CY81" s="227"/>
      <c r="CZ81" s="227"/>
      <c r="DA81" s="228"/>
    </row>
    <row r="82" spans="1:105" s="39" customFormat="1" ht="14.25" customHeight="1">
      <c r="A82" s="221"/>
      <c r="B82" s="222"/>
      <c r="C82" s="222"/>
      <c r="D82" s="222"/>
      <c r="E82" s="222"/>
      <c r="F82" s="222"/>
      <c r="G82" s="222"/>
      <c r="H82" s="223"/>
      <c r="I82" s="59"/>
      <c r="J82" s="224" t="s">
        <v>155</v>
      </c>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4"/>
      <c r="BW82" s="224"/>
      <c r="BX82" s="224"/>
      <c r="BY82" s="224"/>
      <c r="BZ82" s="224"/>
      <c r="CA82" s="224"/>
      <c r="CB82" s="224"/>
      <c r="CC82" s="224"/>
      <c r="CD82" s="224"/>
      <c r="CE82" s="224"/>
      <c r="CF82" s="224"/>
      <c r="CG82" s="224"/>
      <c r="CH82" s="224"/>
      <c r="CI82" s="224"/>
      <c r="CJ82" s="224"/>
      <c r="CK82" s="224"/>
      <c r="CL82" s="224"/>
      <c r="CM82" s="225"/>
      <c r="CN82" s="226">
        <v>102.12029</v>
      </c>
      <c r="CO82" s="227"/>
      <c r="CP82" s="227"/>
      <c r="CQ82" s="227"/>
      <c r="CR82" s="227"/>
      <c r="CS82" s="227"/>
      <c r="CT82" s="227"/>
      <c r="CU82" s="227"/>
      <c r="CV82" s="227"/>
      <c r="CW82" s="227"/>
      <c r="CX82" s="227"/>
      <c r="CY82" s="227"/>
      <c r="CZ82" s="227"/>
      <c r="DA82" s="228"/>
    </row>
    <row r="83" spans="1:105" s="39" customFormat="1" ht="14.25" customHeight="1">
      <c r="A83" s="221"/>
      <c r="B83" s="222"/>
      <c r="C83" s="222"/>
      <c r="D83" s="222"/>
      <c r="E83" s="222"/>
      <c r="F83" s="222"/>
      <c r="G83" s="222"/>
      <c r="H83" s="223"/>
      <c r="I83" s="59"/>
      <c r="J83" s="224" t="s">
        <v>156</v>
      </c>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4"/>
      <c r="AL83" s="224"/>
      <c r="AM83" s="224"/>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4"/>
      <c r="BR83" s="224"/>
      <c r="BS83" s="224"/>
      <c r="BT83" s="224"/>
      <c r="BU83" s="224"/>
      <c r="BV83" s="224"/>
      <c r="BW83" s="224"/>
      <c r="BX83" s="224"/>
      <c r="BY83" s="224"/>
      <c r="BZ83" s="224"/>
      <c r="CA83" s="224"/>
      <c r="CB83" s="224"/>
      <c r="CC83" s="224"/>
      <c r="CD83" s="224"/>
      <c r="CE83" s="224"/>
      <c r="CF83" s="224"/>
      <c r="CG83" s="224"/>
      <c r="CH83" s="224"/>
      <c r="CI83" s="224"/>
      <c r="CJ83" s="224"/>
      <c r="CK83" s="224"/>
      <c r="CL83" s="224"/>
      <c r="CM83" s="225"/>
      <c r="CN83" s="226"/>
      <c r="CO83" s="227"/>
      <c r="CP83" s="227"/>
      <c r="CQ83" s="227"/>
      <c r="CR83" s="227"/>
      <c r="CS83" s="227"/>
      <c r="CT83" s="227"/>
      <c r="CU83" s="227"/>
      <c r="CV83" s="227"/>
      <c r="CW83" s="227"/>
      <c r="CX83" s="227"/>
      <c r="CY83" s="227"/>
      <c r="CZ83" s="227"/>
      <c r="DA83" s="228"/>
    </row>
    <row r="84" spans="1:105" s="39" customFormat="1" ht="14.25" customHeight="1">
      <c r="A84" s="221"/>
      <c r="B84" s="222"/>
      <c r="C84" s="222"/>
      <c r="D84" s="222"/>
      <c r="E84" s="222"/>
      <c r="F84" s="222"/>
      <c r="G84" s="222"/>
      <c r="H84" s="223"/>
      <c r="I84" s="59"/>
      <c r="J84" s="224" t="s">
        <v>157</v>
      </c>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224"/>
      <c r="CH84" s="224"/>
      <c r="CI84" s="224"/>
      <c r="CJ84" s="224"/>
      <c r="CK84" s="224"/>
      <c r="CL84" s="224"/>
      <c r="CM84" s="225"/>
      <c r="CN84" s="226">
        <v>5.3999999999999999E-2</v>
      </c>
      <c r="CO84" s="227"/>
      <c r="CP84" s="227"/>
      <c r="CQ84" s="227"/>
      <c r="CR84" s="227"/>
      <c r="CS84" s="227"/>
      <c r="CT84" s="227"/>
      <c r="CU84" s="227"/>
      <c r="CV84" s="227"/>
      <c r="CW84" s="227"/>
      <c r="CX84" s="227"/>
      <c r="CY84" s="227"/>
      <c r="CZ84" s="227"/>
      <c r="DA84" s="228"/>
    </row>
    <row r="85" spans="1:105" s="39" customFormat="1" ht="14.25" customHeight="1">
      <c r="A85" s="221"/>
      <c r="B85" s="222"/>
      <c r="C85" s="222"/>
      <c r="D85" s="222"/>
      <c r="E85" s="222"/>
      <c r="F85" s="222"/>
      <c r="G85" s="222"/>
      <c r="H85" s="223"/>
      <c r="I85" s="59"/>
      <c r="J85" s="224" t="s">
        <v>158</v>
      </c>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4"/>
      <c r="AY85" s="224"/>
      <c r="AZ85" s="224"/>
      <c r="BA85" s="224"/>
      <c r="BB85" s="224"/>
      <c r="BC85" s="224"/>
      <c r="BD85" s="224"/>
      <c r="BE85" s="224"/>
      <c r="BF85" s="224"/>
      <c r="BG85" s="224"/>
      <c r="BH85" s="224"/>
      <c r="BI85" s="224"/>
      <c r="BJ85" s="224"/>
      <c r="BK85" s="224"/>
      <c r="BL85" s="224"/>
      <c r="BM85" s="224"/>
      <c r="BN85" s="224"/>
      <c r="BO85" s="224"/>
      <c r="BP85" s="224"/>
      <c r="BQ85" s="224"/>
      <c r="BR85" s="224"/>
      <c r="BS85" s="224"/>
      <c r="BT85" s="224"/>
      <c r="BU85" s="224"/>
      <c r="BV85" s="224"/>
      <c r="BW85" s="224"/>
      <c r="BX85" s="224"/>
      <c r="BY85" s="224"/>
      <c r="BZ85" s="224"/>
      <c r="CA85" s="224"/>
      <c r="CB85" s="224"/>
      <c r="CC85" s="224"/>
      <c r="CD85" s="224"/>
      <c r="CE85" s="224"/>
      <c r="CF85" s="224"/>
      <c r="CG85" s="224"/>
      <c r="CH85" s="224"/>
      <c r="CI85" s="224"/>
      <c r="CJ85" s="224"/>
      <c r="CK85" s="224"/>
      <c r="CL85" s="224"/>
      <c r="CM85" s="225"/>
      <c r="CN85" s="226">
        <v>0.24772</v>
      </c>
      <c r="CO85" s="227"/>
      <c r="CP85" s="227"/>
      <c r="CQ85" s="227"/>
      <c r="CR85" s="227"/>
      <c r="CS85" s="227"/>
      <c r="CT85" s="227"/>
      <c r="CU85" s="227"/>
      <c r="CV85" s="227"/>
      <c r="CW85" s="227"/>
      <c r="CX85" s="227"/>
      <c r="CY85" s="227"/>
      <c r="CZ85" s="227"/>
      <c r="DA85" s="228"/>
    </row>
    <row r="86" spans="1:105" s="40" customFormat="1" ht="27.75" customHeight="1">
      <c r="A86" s="221"/>
      <c r="B86" s="222"/>
      <c r="C86" s="222"/>
      <c r="D86" s="222"/>
      <c r="E86" s="222"/>
      <c r="F86" s="222"/>
      <c r="G86" s="222"/>
      <c r="H86" s="223"/>
      <c r="I86" s="59"/>
      <c r="J86" s="224" t="s">
        <v>159</v>
      </c>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4"/>
      <c r="AW86" s="224"/>
      <c r="AX86" s="224"/>
      <c r="AY86" s="224"/>
      <c r="AZ86" s="224"/>
      <c r="BA86" s="224"/>
      <c r="BB86" s="224"/>
      <c r="BC86" s="224"/>
      <c r="BD86" s="224"/>
      <c r="BE86" s="224"/>
      <c r="BF86" s="224"/>
      <c r="BG86" s="224"/>
      <c r="BH86" s="224"/>
      <c r="BI86" s="224"/>
      <c r="BJ86" s="224"/>
      <c r="BK86" s="224"/>
      <c r="BL86" s="224"/>
      <c r="BM86" s="224"/>
      <c r="BN86" s="224"/>
      <c r="BO86" s="224"/>
      <c r="BP86" s="224"/>
      <c r="BQ86" s="224"/>
      <c r="BR86" s="224"/>
      <c r="BS86" s="224"/>
      <c r="BT86" s="224"/>
      <c r="BU86" s="224"/>
      <c r="BV86" s="224"/>
      <c r="BW86" s="224"/>
      <c r="BX86" s="224"/>
      <c r="BY86" s="224"/>
      <c r="BZ86" s="224"/>
      <c r="CA86" s="224"/>
      <c r="CB86" s="224"/>
      <c r="CC86" s="224"/>
      <c r="CD86" s="224"/>
      <c r="CE86" s="224"/>
      <c r="CF86" s="224"/>
      <c r="CG86" s="224"/>
      <c r="CH86" s="224"/>
      <c r="CI86" s="224"/>
      <c r="CJ86" s="224"/>
      <c r="CK86" s="224"/>
      <c r="CL86" s="224"/>
      <c r="CM86" s="225"/>
      <c r="CN86" s="226">
        <f>CN92+CN97</f>
        <v>384.48710999999997</v>
      </c>
      <c r="CO86" s="227"/>
      <c r="CP86" s="227"/>
      <c r="CQ86" s="227"/>
      <c r="CR86" s="227"/>
      <c r="CS86" s="227"/>
      <c r="CT86" s="227"/>
      <c r="CU86" s="227"/>
      <c r="CV86" s="227"/>
      <c r="CW86" s="227"/>
      <c r="CX86" s="227"/>
      <c r="CY86" s="227"/>
      <c r="CZ86" s="227"/>
      <c r="DA86" s="228"/>
    </row>
    <row r="87" spans="1:105" s="40" customFormat="1" ht="14.25" customHeight="1">
      <c r="A87" s="221"/>
      <c r="B87" s="222"/>
      <c r="C87" s="222"/>
      <c r="D87" s="222"/>
      <c r="E87" s="222"/>
      <c r="F87" s="222"/>
      <c r="G87" s="222"/>
      <c r="H87" s="223"/>
      <c r="I87" s="58"/>
      <c r="J87" s="229" t="s">
        <v>3</v>
      </c>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229"/>
      <c r="CI87" s="229"/>
      <c r="CJ87" s="229"/>
      <c r="CK87" s="229"/>
      <c r="CL87" s="229"/>
      <c r="CM87" s="230"/>
      <c r="CN87" s="226"/>
      <c r="CO87" s="227"/>
      <c r="CP87" s="227"/>
      <c r="CQ87" s="227"/>
      <c r="CR87" s="227"/>
      <c r="CS87" s="227"/>
      <c r="CT87" s="227"/>
      <c r="CU87" s="227"/>
      <c r="CV87" s="227"/>
      <c r="CW87" s="227"/>
      <c r="CX87" s="227"/>
      <c r="CY87" s="227"/>
      <c r="CZ87" s="227"/>
      <c r="DA87" s="228"/>
    </row>
    <row r="88" spans="1:105" s="39" customFormat="1" ht="14.25" customHeight="1">
      <c r="A88" s="221"/>
      <c r="B88" s="222"/>
      <c r="C88" s="222"/>
      <c r="D88" s="222"/>
      <c r="E88" s="222"/>
      <c r="F88" s="222"/>
      <c r="G88" s="222"/>
      <c r="H88" s="223"/>
      <c r="I88" s="58"/>
      <c r="J88" s="224" t="s">
        <v>160</v>
      </c>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4"/>
      <c r="BR88" s="224"/>
      <c r="BS88" s="224"/>
      <c r="BT88" s="224"/>
      <c r="BU88" s="224"/>
      <c r="BV88" s="224"/>
      <c r="BW88" s="224"/>
      <c r="BX88" s="224"/>
      <c r="BY88" s="224"/>
      <c r="BZ88" s="224"/>
      <c r="CA88" s="224"/>
      <c r="CB88" s="224"/>
      <c r="CC88" s="224"/>
      <c r="CD88" s="224"/>
      <c r="CE88" s="224"/>
      <c r="CF88" s="224"/>
      <c r="CG88" s="224"/>
      <c r="CH88" s="224"/>
      <c r="CI88" s="224"/>
      <c r="CJ88" s="224"/>
      <c r="CK88" s="224"/>
      <c r="CL88" s="224"/>
      <c r="CM88" s="225"/>
      <c r="CN88" s="226"/>
      <c r="CO88" s="227"/>
      <c r="CP88" s="227"/>
      <c r="CQ88" s="227"/>
      <c r="CR88" s="227"/>
      <c r="CS88" s="227"/>
      <c r="CT88" s="227"/>
      <c r="CU88" s="227"/>
      <c r="CV88" s="227"/>
      <c r="CW88" s="227"/>
      <c r="CX88" s="227"/>
      <c r="CY88" s="227"/>
      <c r="CZ88" s="227"/>
      <c r="DA88" s="228"/>
    </row>
    <row r="89" spans="1:105" s="39" customFormat="1" ht="14.25" customHeight="1">
      <c r="A89" s="221"/>
      <c r="B89" s="222"/>
      <c r="C89" s="222"/>
      <c r="D89" s="222"/>
      <c r="E89" s="222"/>
      <c r="F89" s="222"/>
      <c r="G89" s="222"/>
      <c r="H89" s="223"/>
      <c r="I89" s="59"/>
      <c r="J89" s="224" t="s">
        <v>161</v>
      </c>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224"/>
      <c r="CI89" s="224"/>
      <c r="CJ89" s="224"/>
      <c r="CK89" s="224"/>
      <c r="CL89" s="224"/>
      <c r="CM89" s="225"/>
      <c r="CN89" s="226"/>
      <c r="CO89" s="227"/>
      <c r="CP89" s="227"/>
      <c r="CQ89" s="227"/>
      <c r="CR89" s="227"/>
      <c r="CS89" s="227"/>
      <c r="CT89" s="227"/>
      <c r="CU89" s="227"/>
      <c r="CV89" s="227"/>
      <c r="CW89" s="227"/>
      <c r="CX89" s="227"/>
      <c r="CY89" s="227"/>
      <c r="CZ89" s="227"/>
      <c r="DA89" s="228"/>
    </row>
    <row r="90" spans="1:105" s="39" customFormat="1" ht="14.25" customHeight="1">
      <c r="A90" s="221"/>
      <c r="B90" s="222"/>
      <c r="C90" s="222"/>
      <c r="D90" s="222"/>
      <c r="E90" s="222"/>
      <c r="F90" s="222"/>
      <c r="G90" s="222"/>
      <c r="H90" s="223"/>
      <c r="I90" s="59"/>
      <c r="J90" s="224" t="s">
        <v>162</v>
      </c>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4"/>
      <c r="BA90" s="224"/>
      <c r="BB90" s="224"/>
      <c r="BC90" s="224"/>
      <c r="BD90" s="224"/>
      <c r="BE90" s="224"/>
      <c r="BF90" s="224"/>
      <c r="BG90" s="224"/>
      <c r="BH90" s="224"/>
      <c r="BI90" s="224"/>
      <c r="BJ90" s="224"/>
      <c r="BK90" s="224"/>
      <c r="BL90" s="224"/>
      <c r="BM90" s="224"/>
      <c r="BN90" s="224"/>
      <c r="BO90" s="224"/>
      <c r="BP90" s="224"/>
      <c r="BQ90" s="224"/>
      <c r="BR90" s="224"/>
      <c r="BS90" s="224"/>
      <c r="BT90" s="224"/>
      <c r="BU90" s="224"/>
      <c r="BV90" s="224"/>
      <c r="BW90" s="224"/>
      <c r="BX90" s="224"/>
      <c r="BY90" s="224"/>
      <c r="BZ90" s="224"/>
      <c r="CA90" s="224"/>
      <c r="CB90" s="224"/>
      <c r="CC90" s="224"/>
      <c r="CD90" s="224"/>
      <c r="CE90" s="224"/>
      <c r="CF90" s="224"/>
      <c r="CG90" s="224"/>
      <c r="CH90" s="224"/>
      <c r="CI90" s="224"/>
      <c r="CJ90" s="224"/>
      <c r="CK90" s="224"/>
      <c r="CL90" s="224"/>
      <c r="CM90" s="225"/>
      <c r="CN90" s="226"/>
      <c r="CO90" s="227"/>
      <c r="CP90" s="227"/>
      <c r="CQ90" s="227"/>
      <c r="CR90" s="227"/>
      <c r="CS90" s="227"/>
      <c r="CT90" s="227"/>
      <c r="CU90" s="227"/>
      <c r="CV90" s="227"/>
      <c r="CW90" s="227"/>
      <c r="CX90" s="227"/>
      <c r="CY90" s="227"/>
      <c r="CZ90" s="227"/>
      <c r="DA90" s="228"/>
    </row>
    <row r="91" spans="1:105" s="39" customFormat="1" ht="14.25" customHeight="1">
      <c r="A91" s="221"/>
      <c r="B91" s="222"/>
      <c r="C91" s="222"/>
      <c r="D91" s="222"/>
      <c r="E91" s="222"/>
      <c r="F91" s="222"/>
      <c r="G91" s="222"/>
      <c r="H91" s="223"/>
      <c r="I91" s="59"/>
      <c r="J91" s="224" t="s">
        <v>163</v>
      </c>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5"/>
      <c r="CN91" s="226"/>
      <c r="CO91" s="227"/>
      <c r="CP91" s="227"/>
      <c r="CQ91" s="227"/>
      <c r="CR91" s="227"/>
      <c r="CS91" s="227"/>
      <c r="CT91" s="227"/>
      <c r="CU91" s="227"/>
      <c r="CV91" s="227"/>
      <c r="CW91" s="227"/>
      <c r="CX91" s="227"/>
      <c r="CY91" s="227"/>
      <c r="CZ91" s="227"/>
      <c r="DA91" s="228"/>
    </row>
    <row r="92" spans="1:105" s="39" customFormat="1" ht="14.25" customHeight="1">
      <c r="A92" s="221"/>
      <c r="B92" s="222"/>
      <c r="C92" s="222"/>
      <c r="D92" s="222"/>
      <c r="E92" s="222"/>
      <c r="F92" s="222"/>
      <c r="G92" s="222"/>
      <c r="H92" s="223"/>
      <c r="I92" s="59"/>
      <c r="J92" s="224" t="s">
        <v>164</v>
      </c>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4"/>
      <c r="BA92" s="224"/>
      <c r="BB92" s="224"/>
      <c r="BC92" s="224"/>
      <c r="BD92" s="224"/>
      <c r="BE92" s="224"/>
      <c r="BF92" s="224"/>
      <c r="BG92" s="224"/>
      <c r="BH92" s="224"/>
      <c r="BI92" s="224"/>
      <c r="BJ92" s="224"/>
      <c r="BK92" s="224"/>
      <c r="BL92" s="224"/>
      <c r="BM92" s="224"/>
      <c r="BN92" s="224"/>
      <c r="BO92" s="224"/>
      <c r="BP92" s="224"/>
      <c r="BQ92" s="224"/>
      <c r="BR92" s="224"/>
      <c r="BS92" s="224"/>
      <c r="BT92" s="224"/>
      <c r="BU92" s="224"/>
      <c r="BV92" s="224"/>
      <c r="BW92" s="224"/>
      <c r="BX92" s="224"/>
      <c r="BY92" s="224"/>
      <c r="BZ92" s="224"/>
      <c r="CA92" s="224"/>
      <c r="CB92" s="224"/>
      <c r="CC92" s="224"/>
      <c r="CD92" s="224"/>
      <c r="CE92" s="224"/>
      <c r="CF92" s="224"/>
      <c r="CG92" s="224"/>
      <c r="CH92" s="224"/>
      <c r="CI92" s="224"/>
      <c r="CJ92" s="224"/>
      <c r="CK92" s="224"/>
      <c r="CL92" s="224"/>
      <c r="CM92" s="225"/>
      <c r="CN92" s="226">
        <v>6.0575799999999997</v>
      </c>
      <c r="CO92" s="227"/>
      <c r="CP92" s="227"/>
      <c r="CQ92" s="227"/>
      <c r="CR92" s="227"/>
      <c r="CS92" s="227"/>
      <c r="CT92" s="227"/>
      <c r="CU92" s="227"/>
      <c r="CV92" s="227"/>
      <c r="CW92" s="227"/>
      <c r="CX92" s="227"/>
      <c r="CY92" s="227"/>
      <c r="CZ92" s="227"/>
      <c r="DA92" s="228"/>
    </row>
    <row r="93" spans="1:105" s="39" customFormat="1" ht="14.25" customHeight="1">
      <c r="A93" s="221"/>
      <c r="B93" s="222"/>
      <c r="C93" s="222"/>
      <c r="D93" s="222"/>
      <c r="E93" s="222"/>
      <c r="F93" s="222"/>
      <c r="G93" s="222"/>
      <c r="H93" s="223"/>
      <c r="I93" s="59"/>
      <c r="J93" s="224" t="s">
        <v>165</v>
      </c>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4"/>
      <c r="BX93" s="224"/>
      <c r="BY93" s="224"/>
      <c r="BZ93" s="224"/>
      <c r="CA93" s="224"/>
      <c r="CB93" s="224"/>
      <c r="CC93" s="224"/>
      <c r="CD93" s="224"/>
      <c r="CE93" s="224"/>
      <c r="CF93" s="224"/>
      <c r="CG93" s="224"/>
      <c r="CH93" s="224"/>
      <c r="CI93" s="224"/>
      <c r="CJ93" s="224"/>
      <c r="CK93" s="224"/>
      <c r="CL93" s="224"/>
      <c r="CM93" s="225"/>
      <c r="CN93" s="226"/>
      <c r="CO93" s="227"/>
      <c r="CP93" s="227"/>
      <c r="CQ93" s="227"/>
      <c r="CR93" s="227"/>
      <c r="CS93" s="227"/>
      <c r="CT93" s="227"/>
      <c r="CU93" s="227"/>
      <c r="CV93" s="227"/>
      <c r="CW93" s="227"/>
      <c r="CX93" s="227"/>
      <c r="CY93" s="227"/>
      <c r="CZ93" s="227"/>
      <c r="DA93" s="228"/>
    </row>
    <row r="94" spans="1:105" s="39" customFormat="1" ht="14.25" customHeight="1">
      <c r="A94" s="221"/>
      <c r="B94" s="222"/>
      <c r="C94" s="222"/>
      <c r="D94" s="222"/>
      <c r="E94" s="222"/>
      <c r="F94" s="222"/>
      <c r="G94" s="222"/>
      <c r="H94" s="223"/>
      <c r="I94" s="59"/>
      <c r="J94" s="224" t="s">
        <v>166</v>
      </c>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4"/>
      <c r="BA94" s="224"/>
      <c r="BB94" s="224"/>
      <c r="BC94" s="224"/>
      <c r="BD94" s="224"/>
      <c r="BE94" s="224"/>
      <c r="BF94" s="224"/>
      <c r="BG94" s="224"/>
      <c r="BH94" s="224"/>
      <c r="BI94" s="224"/>
      <c r="BJ94" s="224"/>
      <c r="BK94" s="224"/>
      <c r="BL94" s="224"/>
      <c r="BM94" s="224"/>
      <c r="BN94" s="224"/>
      <c r="BO94" s="224"/>
      <c r="BP94" s="224"/>
      <c r="BQ94" s="224"/>
      <c r="BR94" s="224"/>
      <c r="BS94" s="224"/>
      <c r="BT94" s="224"/>
      <c r="BU94" s="224"/>
      <c r="BV94" s="224"/>
      <c r="BW94" s="224"/>
      <c r="BX94" s="224"/>
      <c r="BY94" s="224"/>
      <c r="BZ94" s="224"/>
      <c r="CA94" s="224"/>
      <c r="CB94" s="224"/>
      <c r="CC94" s="224"/>
      <c r="CD94" s="224"/>
      <c r="CE94" s="224"/>
      <c r="CF94" s="224"/>
      <c r="CG94" s="224"/>
      <c r="CH94" s="224"/>
      <c r="CI94" s="224"/>
      <c r="CJ94" s="224"/>
      <c r="CK94" s="224"/>
      <c r="CL94" s="224"/>
      <c r="CM94" s="225"/>
      <c r="CN94" s="226"/>
      <c r="CO94" s="227"/>
      <c r="CP94" s="227"/>
      <c r="CQ94" s="227"/>
      <c r="CR94" s="227"/>
      <c r="CS94" s="227"/>
      <c r="CT94" s="227"/>
      <c r="CU94" s="227"/>
      <c r="CV94" s="227"/>
      <c r="CW94" s="227"/>
      <c r="CX94" s="227"/>
      <c r="CY94" s="227"/>
      <c r="CZ94" s="227"/>
      <c r="DA94" s="228"/>
    </row>
    <row r="95" spans="1:105" s="39" customFormat="1" ht="14.25" customHeight="1">
      <c r="A95" s="221"/>
      <c r="B95" s="222"/>
      <c r="C95" s="222"/>
      <c r="D95" s="222"/>
      <c r="E95" s="222"/>
      <c r="F95" s="222"/>
      <c r="G95" s="222"/>
      <c r="H95" s="223"/>
      <c r="I95" s="59"/>
      <c r="J95" s="224" t="s">
        <v>167</v>
      </c>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4"/>
      <c r="BA95" s="224"/>
      <c r="BB95" s="224"/>
      <c r="BC95" s="224"/>
      <c r="BD95" s="224"/>
      <c r="BE95" s="224"/>
      <c r="BF95" s="224"/>
      <c r="BG95" s="224"/>
      <c r="BH95" s="224"/>
      <c r="BI95" s="224"/>
      <c r="BJ95" s="224"/>
      <c r="BK95" s="224"/>
      <c r="BL95" s="224"/>
      <c r="BM95" s="224"/>
      <c r="BN95" s="224"/>
      <c r="BO95" s="224"/>
      <c r="BP95" s="224"/>
      <c r="BQ95" s="224"/>
      <c r="BR95" s="224"/>
      <c r="BS95" s="224"/>
      <c r="BT95" s="224"/>
      <c r="BU95" s="224"/>
      <c r="BV95" s="224"/>
      <c r="BW95" s="224"/>
      <c r="BX95" s="224"/>
      <c r="BY95" s="224"/>
      <c r="BZ95" s="224"/>
      <c r="CA95" s="224"/>
      <c r="CB95" s="224"/>
      <c r="CC95" s="224"/>
      <c r="CD95" s="224"/>
      <c r="CE95" s="224"/>
      <c r="CF95" s="224"/>
      <c r="CG95" s="224"/>
      <c r="CH95" s="224"/>
      <c r="CI95" s="224"/>
      <c r="CJ95" s="224"/>
      <c r="CK95" s="224"/>
      <c r="CL95" s="224"/>
      <c r="CM95" s="225"/>
      <c r="CN95" s="226"/>
      <c r="CO95" s="227"/>
      <c r="CP95" s="227"/>
      <c r="CQ95" s="227"/>
      <c r="CR95" s="227"/>
      <c r="CS95" s="227"/>
      <c r="CT95" s="227"/>
      <c r="CU95" s="227"/>
      <c r="CV95" s="227"/>
      <c r="CW95" s="227"/>
      <c r="CX95" s="227"/>
      <c r="CY95" s="227"/>
      <c r="CZ95" s="227"/>
      <c r="DA95" s="228"/>
    </row>
    <row r="96" spans="1:105" s="39" customFormat="1" ht="14.25" customHeight="1">
      <c r="A96" s="221"/>
      <c r="B96" s="222"/>
      <c r="C96" s="222"/>
      <c r="D96" s="222"/>
      <c r="E96" s="222"/>
      <c r="F96" s="222"/>
      <c r="G96" s="222"/>
      <c r="H96" s="223"/>
      <c r="I96" s="59"/>
      <c r="J96" s="224" t="s">
        <v>168</v>
      </c>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4"/>
      <c r="BA96" s="224"/>
      <c r="BB96" s="224"/>
      <c r="BC96" s="224"/>
      <c r="BD96" s="224"/>
      <c r="BE96" s="224"/>
      <c r="BF96" s="224"/>
      <c r="BG96" s="224"/>
      <c r="BH96" s="224"/>
      <c r="BI96" s="224"/>
      <c r="BJ96" s="224"/>
      <c r="BK96" s="224"/>
      <c r="BL96" s="224"/>
      <c r="BM96" s="224"/>
      <c r="BN96" s="224"/>
      <c r="BO96" s="224"/>
      <c r="BP96" s="224"/>
      <c r="BQ96" s="224"/>
      <c r="BR96" s="224"/>
      <c r="BS96" s="224"/>
      <c r="BT96" s="224"/>
      <c r="BU96" s="224"/>
      <c r="BV96" s="224"/>
      <c r="BW96" s="224"/>
      <c r="BX96" s="224"/>
      <c r="BY96" s="224"/>
      <c r="BZ96" s="224"/>
      <c r="CA96" s="224"/>
      <c r="CB96" s="224"/>
      <c r="CC96" s="224"/>
      <c r="CD96" s="224"/>
      <c r="CE96" s="224"/>
      <c r="CF96" s="224"/>
      <c r="CG96" s="224"/>
      <c r="CH96" s="224"/>
      <c r="CI96" s="224"/>
      <c r="CJ96" s="224"/>
      <c r="CK96" s="224"/>
      <c r="CL96" s="224"/>
      <c r="CM96" s="225"/>
      <c r="CN96" s="226"/>
      <c r="CO96" s="227"/>
      <c r="CP96" s="227"/>
      <c r="CQ96" s="227"/>
      <c r="CR96" s="227"/>
      <c r="CS96" s="227"/>
      <c r="CT96" s="227"/>
      <c r="CU96" s="227"/>
      <c r="CV96" s="227"/>
      <c r="CW96" s="227"/>
      <c r="CX96" s="227"/>
      <c r="CY96" s="227"/>
      <c r="CZ96" s="227"/>
      <c r="DA96" s="228"/>
    </row>
    <row r="97" spans="1:105" s="39" customFormat="1" ht="14.25" customHeight="1">
      <c r="A97" s="221"/>
      <c r="B97" s="222"/>
      <c r="C97" s="222"/>
      <c r="D97" s="222"/>
      <c r="E97" s="222"/>
      <c r="F97" s="222"/>
      <c r="G97" s="222"/>
      <c r="H97" s="223"/>
      <c r="I97" s="59"/>
      <c r="J97" s="224" t="s">
        <v>169</v>
      </c>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4"/>
      <c r="BS97" s="224"/>
      <c r="BT97" s="224"/>
      <c r="BU97" s="224"/>
      <c r="BV97" s="224"/>
      <c r="BW97" s="224"/>
      <c r="BX97" s="224"/>
      <c r="BY97" s="224"/>
      <c r="BZ97" s="224"/>
      <c r="CA97" s="224"/>
      <c r="CB97" s="224"/>
      <c r="CC97" s="224"/>
      <c r="CD97" s="224"/>
      <c r="CE97" s="224"/>
      <c r="CF97" s="224"/>
      <c r="CG97" s="224"/>
      <c r="CH97" s="224"/>
      <c r="CI97" s="224"/>
      <c r="CJ97" s="224"/>
      <c r="CK97" s="224"/>
      <c r="CL97" s="224"/>
      <c r="CM97" s="225"/>
      <c r="CN97" s="226">
        <v>378.42953</v>
      </c>
      <c r="CO97" s="227"/>
      <c r="CP97" s="227"/>
      <c r="CQ97" s="227"/>
      <c r="CR97" s="227"/>
      <c r="CS97" s="227"/>
      <c r="CT97" s="227"/>
      <c r="CU97" s="227"/>
      <c r="CV97" s="227"/>
      <c r="CW97" s="227"/>
      <c r="CX97" s="227"/>
      <c r="CY97" s="227"/>
      <c r="CZ97" s="227"/>
      <c r="DA97" s="228"/>
    </row>
    <row r="98" spans="1:105" s="39" customFormat="1" ht="14.25" customHeight="1">
      <c r="A98" s="221"/>
      <c r="B98" s="222"/>
      <c r="C98" s="222"/>
      <c r="D98" s="222"/>
      <c r="E98" s="222"/>
      <c r="F98" s="222"/>
      <c r="G98" s="222"/>
      <c r="H98" s="223"/>
      <c r="I98" s="59"/>
      <c r="J98" s="224" t="s">
        <v>170</v>
      </c>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4"/>
      <c r="BA98" s="224"/>
      <c r="BB98" s="224"/>
      <c r="BC98" s="224"/>
      <c r="BD98" s="224"/>
      <c r="BE98" s="224"/>
      <c r="BF98" s="224"/>
      <c r="BG98" s="224"/>
      <c r="BH98" s="224"/>
      <c r="BI98" s="224"/>
      <c r="BJ98" s="224"/>
      <c r="BK98" s="224"/>
      <c r="BL98" s="224"/>
      <c r="BM98" s="224"/>
      <c r="BN98" s="224"/>
      <c r="BO98" s="224"/>
      <c r="BP98" s="224"/>
      <c r="BQ98" s="224"/>
      <c r="BR98" s="224"/>
      <c r="BS98" s="224"/>
      <c r="BT98" s="224"/>
      <c r="BU98" s="224"/>
      <c r="BV98" s="224"/>
      <c r="BW98" s="224"/>
      <c r="BX98" s="224"/>
      <c r="BY98" s="224"/>
      <c r="BZ98" s="224"/>
      <c r="CA98" s="224"/>
      <c r="CB98" s="224"/>
      <c r="CC98" s="224"/>
      <c r="CD98" s="224"/>
      <c r="CE98" s="224"/>
      <c r="CF98" s="224"/>
      <c r="CG98" s="224"/>
      <c r="CH98" s="224"/>
      <c r="CI98" s="224"/>
      <c r="CJ98" s="224"/>
      <c r="CK98" s="224"/>
      <c r="CL98" s="224"/>
      <c r="CM98" s="225"/>
      <c r="CN98" s="226"/>
      <c r="CO98" s="227"/>
      <c r="CP98" s="227"/>
      <c r="CQ98" s="227"/>
      <c r="CR98" s="227"/>
      <c r="CS98" s="227"/>
      <c r="CT98" s="227"/>
      <c r="CU98" s="227"/>
      <c r="CV98" s="227"/>
      <c r="CW98" s="227"/>
      <c r="CX98" s="227"/>
      <c r="CY98" s="227"/>
      <c r="CZ98" s="227"/>
      <c r="DA98" s="228"/>
    </row>
    <row r="99" spans="1:105" s="39" customFormat="1" ht="14.25" customHeight="1">
      <c r="A99" s="221"/>
      <c r="B99" s="222"/>
      <c r="C99" s="222"/>
      <c r="D99" s="222"/>
      <c r="E99" s="222"/>
      <c r="F99" s="222"/>
      <c r="G99" s="222"/>
      <c r="H99" s="223"/>
      <c r="I99" s="59"/>
      <c r="J99" s="224" t="s">
        <v>171</v>
      </c>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4"/>
      <c r="BA99" s="224"/>
      <c r="BB99" s="224"/>
      <c r="BC99" s="224"/>
      <c r="BD99" s="224"/>
      <c r="BE99" s="224"/>
      <c r="BF99" s="224"/>
      <c r="BG99" s="224"/>
      <c r="BH99" s="224"/>
      <c r="BI99" s="224"/>
      <c r="BJ99" s="224"/>
      <c r="BK99" s="224"/>
      <c r="BL99" s="224"/>
      <c r="BM99" s="224"/>
      <c r="BN99" s="224"/>
      <c r="BO99" s="224"/>
      <c r="BP99" s="224"/>
      <c r="BQ99" s="224"/>
      <c r="BR99" s="224"/>
      <c r="BS99" s="224"/>
      <c r="BT99" s="224"/>
      <c r="BU99" s="224"/>
      <c r="BV99" s="224"/>
      <c r="BW99" s="224"/>
      <c r="BX99" s="224"/>
      <c r="BY99" s="224"/>
      <c r="BZ99" s="224"/>
      <c r="CA99" s="224"/>
      <c r="CB99" s="224"/>
      <c r="CC99" s="224"/>
      <c r="CD99" s="224"/>
      <c r="CE99" s="224"/>
      <c r="CF99" s="224"/>
      <c r="CG99" s="224"/>
      <c r="CH99" s="224"/>
      <c r="CI99" s="224"/>
      <c r="CJ99" s="224"/>
      <c r="CK99" s="224"/>
      <c r="CL99" s="224"/>
      <c r="CM99" s="225"/>
      <c r="CN99" s="226"/>
      <c r="CO99" s="227"/>
      <c r="CP99" s="227"/>
      <c r="CQ99" s="227"/>
      <c r="CR99" s="227"/>
      <c r="CS99" s="227"/>
      <c r="CT99" s="227"/>
      <c r="CU99" s="227"/>
      <c r="CV99" s="227"/>
      <c r="CW99" s="227"/>
      <c r="CX99" s="227"/>
      <c r="CY99" s="227"/>
      <c r="CZ99" s="227"/>
      <c r="DA99" s="228"/>
    </row>
    <row r="100" spans="1:105" s="39" customFormat="1" ht="14.25" customHeight="1">
      <c r="A100" s="221"/>
      <c r="B100" s="222"/>
      <c r="C100" s="222"/>
      <c r="D100" s="222"/>
      <c r="E100" s="222"/>
      <c r="F100" s="222"/>
      <c r="G100" s="222"/>
      <c r="H100" s="223"/>
      <c r="I100" s="59"/>
      <c r="J100" s="224" t="s">
        <v>172</v>
      </c>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c r="CE100" s="224"/>
      <c r="CF100" s="224"/>
      <c r="CG100" s="224"/>
      <c r="CH100" s="224"/>
      <c r="CI100" s="224"/>
      <c r="CJ100" s="224"/>
      <c r="CK100" s="224"/>
      <c r="CL100" s="224"/>
      <c r="CM100" s="225"/>
      <c r="CN100" s="226"/>
      <c r="CO100" s="227"/>
      <c r="CP100" s="227"/>
      <c r="CQ100" s="227"/>
      <c r="CR100" s="227"/>
      <c r="CS100" s="227"/>
      <c r="CT100" s="227"/>
      <c r="CU100" s="227"/>
      <c r="CV100" s="227"/>
      <c r="CW100" s="227"/>
      <c r="CX100" s="227"/>
      <c r="CY100" s="227"/>
      <c r="CZ100" s="227"/>
      <c r="DA100" s="228"/>
    </row>
  </sheetData>
  <mergeCells count="287">
    <mergeCell ref="A5:DA5"/>
    <mergeCell ref="A7:H7"/>
    <mergeCell ref="I7:CM7"/>
    <mergeCell ref="CN7:DA7"/>
    <mergeCell ref="A8:H8"/>
    <mergeCell ref="I8:CM8"/>
    <mergeCell ref="CN8:DA8"/>
    <mergeCell ref="A1:DA1"/>
    <mergeCell ref="A2:DA2"/>
    <mergeCell ref="B3:CZ3"/>
    <mergeCell ref="AH4:BY4"/>
    <mergeCell ref="A11:H11"/>
    <mergeCell ref="J11:CM11"/>
    <mergeCell ref="CN11:DA11"/>
    <mergeCell ref="A12:H12"/>
    <mergeCell ref="J12:CM12"/>
    <mergeCell ref="CN12:DA12"/>
    <mergeCell ref="A9:H9"/>
    <mergeCell ref="J9:CM9"/>
    <mergeCell ref="CN9:DA9"/>
    <mergeCell ref="A10:H10"/>
    <mergeCell ref="J10:CM10"/>
    <mergeCell ref="CN10:DA10"/>
    <mergeCell ref="A15:H15"/>
    <mergeCell ref="J15:CM15"/>
    <mergeCell ref="CN15:DA15"/>
    <mergeCell ref="A16:H16"/>
    <mergeCell ref="J16:CM16"/>
    <mergeCell ref="CN16:DA16"/>
    <mergeCell ref="A13:H13"/>
    <mergeCell ref="J13:CM13"/>
    <mergeCell ref="CN13:DA13"/>
    <mergeCell ref="A14:H14"/>
    <mergeCell ref="J14:CM14"/>
    <mergeCell ref="CN14:DA14"/>
    <mergeCell ref="A19:H19"/>
    <mergeCell ref="J19:CM19"/>
    <mergeCell ref="CN19:DA19"/>
    <mergeCell ref="A20:H20"/>
    <mergeCell ref="J20:CM20"/>
    <mergeCell ref="CN20:DA20"/>
    <mergeCell ref="A17:H17"/>
    <mergeCell ref="J17:CM17"/>
    <mergeCell ref="CN17:DA17"/>
    <mergeCell ref="A18:H18"/>
    <mergeCell ref="J18:CM18"/>
    <mergeCell ref="CN18:DA18"/>
    <mergeCell ref="A23:H23"/>
    <mergeCell ref="J23:CM23"/>
    <mergeCell ref="CN23:DA23"/>
    <mergeCell ref="A24:H24"/>
    <mergeCell ref="J24:CM24"/>
    <mergeCell ref="CN24:DA24"/>
    <mergeCell ref="A21:H21"/>
    <mergeCell ref="J21:CM21"/>
    <mergeCell ref="CN21:DA21"/>
    <mergeCell ref="A22:H22"/>
    <mergeCell ref="J22:CM22"/>
    <mergeCell ref="CN22:DA22"/>
    <mergeCell ref="A27:H27"/>
    <mergeCell ref="J27:CM27"/>
    <mergeCell ref="CN27:DA27"/>
    <mergeCell ref="A28:H28"/>
    <mergeCell ref="J28:CM28"/>
    <mergeCell ref="CN28:DA28"/>
    <mergeCell ref="A25:H25"/>
    <mergeCell ref="J25:CM25"/>
    <mergeCell ref="CN25:DA25"/>
    <mergeCell ref="A26:H26"/>
    <mergeCell ref="J26:CM26"/>
    <mergeCell ref="CN26:DA26"/>
    <mergeCell ref="A31:H31"/>
    <mergeCell ref="J31:CM31"/>
    <mergeCell ref="CN31:DA31"/>
    <mergeCell ref="A32:H32"/>
    <mergeCell ref="J32:CM32"/>
    <mergeCell ref="CN32:DA32"/>
    <mergeCell ref="A29:H29"/>
    <mergeCell ref="J29:CM29"/>
    <mergeCell ref="CN29:DA29"/>
    <mergeCell ref="A30:H30"/>
    <mergeCell ref="J30:CM30"/>
    <mergeCell ref="CN30:DA30"/>
    <mergeCell ref="A35:H35"/>
    <mergeCell ref="J35:CM35"/>
    <mergeCell ref="CN35:DA35"/>
    <mergeCell ref="A36:H36"/>
    <mergeCell ref="J36:CM36"/>
    <mergeCell ref="CN36:DA36"/>
    <mergeCell ref="A33:H33"/>
    <mergeCell ref="J33:CM33"/>
    <mergeCell ref="CN33:DA33"/>
    <mergeCell ref="A34:H34"/>
    <mergeCell ref="J34:CM34"/>
    <mergeCell ref="CN34:DA34"/>
    <mergeCell ref="A39:H39"/>
    <mergeCell ref="J39:CM39"/>
    <mergeCell ref="CN39:DA39"/>
    <mergeCell ref="A40:H40"/>
    <mergeCell ref="J40:CM40"/>
    <mergeCell ref="CN40:DA40"/>
    <mergeCell ref="A37:H37"/>
    <mergeCell ref="J37:CM37"/>
    <mergeCell ref="CN37:DA37"/>
    <mergeCell ref="A38:H38"/>
    <mergeCell ref="J38:CM38"/>
    <mergeCell ref="CN38:DA38"/>
    <mergeCell ref="A43:H43"/>
    <mergeCell ref="J43:CM43"/>
    <mergeCell ref="CN43:DA43"/>
    <mergeCell ref="A44:H44"/>
    <mergeCell ref="J44:CM44"/>
    <mergeCell ref="CN44:DA44"/>
    <mergeCell ref="A41:H41"/>
    <mergeCell ref="J41:CM41"/>
    <mergeCell ref="CN41:DA41"/>
    <mergeCell ref="A42:H42"/>
    <mergeCell ref="J42:CM42"/>
    <mergeCell ref="CN42:DA42"/>
    <mergeCell ref="A47:H47"/>
    <mergeCell ref="J47:CM47"/>
    <mergeCell ref="CN47:DA47"/>
    <mergeCell ref="A48:H48"/>
    <mergeCell ref="J48:CM48"/>
    <mergeCell ref="CN48:DA48"/>
    <mergeCell ref="A45:H45"/>
    <mergeCell ref="J45:CM45"/>
    <mergeCell ref="CN45:DA45"/>
    <mergeCell ref="A46:H46"/>
    <mergeCell ref="J46:CM46"/>
    <mergeCell ref="CN46:DA46"/>
    <mergeCell ref="A51:H51"/>
    <mergeCell ref="J51:CM51"/>
    <mergeCell ref="CN51:DA51"/>
    <mergeCell ref="A52:H52"/>
    <mergeCell ref="J52:CM52"/>
    <mergeCell ref="CN52:DA52"/>
    <mergeCell ref="A49:H49"/>
    <mergeCell ref="J49:CM49"/>
    <mergeCell ref="CN49:DA49"/>
    <mergeCell ref="A50:H50"/>
    <mergeCell ref="J50:CM50"/>
    <mergeCell ref="CN50:DA50"/>
    <mergeCell ref="A55:H55"/>
    <mergeCell ref="J55:CM55"/>
    <mergeCell ref="CN55:DA55"/>
    <mergeCell ref="A56:H56"/>
    <mergeCell ref="J56:CM56"/>
    <mergeCell ref="CN56:DA56"/>
    <mergeCell ref="A53:H53"/>
    <mergeCell ref="J53:CM53"/>
    <mergeCell ref="CN53:DA53"/>
    <mergeCell ref="A54:H54"/>
    <mergeCell ref="J54:CM54"/>
    <mergeCell ref="CN54:DA54"/>
    <mergeCell ref="A59:H59"/>
    <mergeCell ref="J59:CM59"/>
    <mergeCell ref="CN59:DA59"/>
    <mergeCell ref="A60:H60"/>
    <mergeCell ref="J60:CM60"/>
    <mergeCell ref="CN60:DA60"/>
    <mergeCell ref="A57:H57"/>
    <mergeCell ref="J57:CM57"/>
    <mergeCell ref="CN57:DA57"/>
    <mergeCell ref="A58:H58"/>
    <mergeCell ref="J58:CM58"/>
    <mergeCell ref="CN58:DA58"/>
    <mergeCell ref="A63:H63"/>
    <mergeCell ref="J63:CM63"/>
    <mergeCell ref="CN63:DA63"/>
    <mergeCell ref="A64:H64"/>
    <mergeCell ref="J64:CM64"/>
    <mergeCell ref="CN64:DA64"/>
    <mergeCell ref="A61:H61"/>
    <mergeCell ref="J61:CM61"/>
    <mergeCell ref="CN61:DA61"/>
    <mergeCell ref="A62:H62"/>
    <mergeCell ref="J62:CM62"/>
    <mergeCell ref="CN62:DA62"/>
    <mergeCell ref="A67:H67"/>
    <mergeCell ref="J67:CM67"/>
    <mergeCell ref="CN67:DA67"/>
    <mergeCell ref="A68:H68"/>
    <mergeCell ref="J68:CM68"/>
    <mergeCell ref="CN68:DA68"/>
    <mergeCell ref="A65:H65"/>
    <mergeCell ref="J65:CM65"/>
    <mergeCell ref="CN65:DA65"/>
    <mergeCell ref="A66:H66"/>
    <mergeCell ref="J66:CM66"/>
    <mergeCell ref="CN66:DA66"/>
    <mergeCell ref="A71:H71"/>
    <mergeCell ref="J71:CM71"/>
    <mergeCell ref="CN71:DA71"/>
    <mergeCell ref="A72:H72"/>
    <mergeCell ref="J72:CM72"/>
    <mergeCell ref="CN72:DA72"/>
    <mergeCell ref="A69:H69"/>
    <mergeCell ref="J69:CM69"/>
    <mergeCell ref="CN69:DA69"/>
    <mergeCell ref="A70:H70"/>
    <mergeCell ref="J70:CM70"/>
    <mergeCell ref="CN70:DA70"/>
    <mergeCell ref="A75:H75"/>
    <mergeCell ref="J75:CM75"/>
    <mergeCell ref="CN75:DA75"/>
    <mergeCell ref="A76:H76"/>
    <mergeCell ref="J76:CM76"/>
    <mergeCell ref="CN76:DA76"/>
    <mergeCell ref="A73:H73"/>
    <mergeCell ref="J73:CM73"/>
    <mergeCell ref="CN73:DA73"/>
    <mergeCell ref="A74:H74"/>
    <mergeCell ref="J74:CM74"/>
    <mergeCell ref="CN74:DA74"/>
    <mergeCell ref="A79:H79"/>
    <mergeCell ref="J79:CM79"/>
    <mergeCell ref="CN79:DA79"/>
    <mergeCell ref="A80:H80"/>
    <mergeCell ref="J80:CM80"/>
    <mergeCell ref="CN80:DA80"/>
    <mergeCell ref="A77:H77"/>
    <mergeCell ref="J77:CM77"/>
    <mergeCell ref="CN77:DA77"/>
    <mergeCell ref="A78:H78"/>
    <mergeCell ref="J78:CM78"/>
    <mergeCell ref="CN78:DA78"/>
    <mergeCell ref="A83:H83"/>
    <mergeCell ref="J83:CM83"/>
    <mergeCell ref="CN83:DA83"/>
    <mergeCell ref="A84:H84"/>
    <mergeCell ref="J84:CM84"/>
    <mergeCell ref="CN84:DA84"/>
    <mergeCell ref="A81:H81"/>
    <mergeCell ref="J81:CM81"/>
    <mergeCell ref="CN81:DA81"/>
    <mergeCell ref="A82:H82"/>
    <mergeCell ref="J82:CM82"/>
    <mergeCell ref="CN82:DA82"/>
    <mergeCell ref="A87:H87"/>
    <mergeCell ref="J87:CM87"/>
    <mergeCell ref="CN87:DA87"/>
    <mergeCell ref="A88:H88"/>
    <mergeCell ref="J88:CM88"/>
    <mergeCell ref="CN88:DA88"/>
    <mergeCell ref="A85:H85"/>
    <mergeCell ref="J85:CM85"/>
    <mergeCell ref="CN85:DA85"/>
    <mergeCell ref="A86:H86"/>
    <mergeCell ref="J86:CM86"/>
    <mergeCell ref="CN86:DA86"/>
    <mergeCell ref="A91:H91"/>
    <mergeCell ref="J91:CM91"/>
    <mergeCell ref="CN91:DA91"/>
    <mergeCell ref="A92:H92"/>
    <mergeCell ref="J92:CM92"/>
    <mergeCell ref="CN92:DA92"/>
    <mergeCell ref="A89:H89"/>
    <mergeCell ref="J89:CM89"/>
    <mergeCell ref="CN89:DA89"/>
    <mergeCell ref="A90:H90"/>
    <mergeCell ref="J90:CM90"/>
    <mergeCell ref="CN90:DA90"/>
    <mergeCell ref="A95:H95"/>
    <mergeCell ref="J95:CM95"/>
    <mergeCell ref="CN95:DA95"/>
    <mergeCell ref="A96:H96"/>
    <mergeCell ref="J96:CM96"/>
    <mergeCell ref="CN96:DA96"/>
    <mergeCell ref="A93:H93"/>
    <mergeCell ref="J93:CM93"/>
    <mergeCell ref="CN93:DA93"/>
    <mergeCell ref="A94:H94"/>
    <mergeCell ref="J94:CM94"/>
    <mergeCell ref="CN94:DA94"/>
    <mergeCell ref="A99:H99"/>
    <mergeCell ref="J99:CM99"/>
    <mergeCell ref="CN99:DA99"/>
    <mergeCell ref="A100:H100"/>
    <mergeCell ref="J100:CM100"/>
    <mergeCell ref="CN100:DA100"/>
    <mergeCell ref="A97:H97"/>
    <mergeCell ref="J97:CM97"/>
    <mergeCell ref="CN97:DA97"/>
    <mergeCell ref="A98:H98"/>
    <mergeCell ref="J98:CM98"/>
    <mergeCell ref="CN98:DA98"/>
  </mergeCells>
  <pageMargins left="0.7" right="0.7" top="0.75" bottom="0.75" header="0.3" footer="0.3"/>
  <pageSetup paperSize="9" scale="93" orientation="portrait" r:id="rId1"/>
  <rowBreaks count="1" manualBreakCount="1">
    <brk id="47" max="104" man="1"/>
  </rowBreaks>
</worksheet>
</file>

<file path=xl/worksheets/sheet3.xml><?xml version="1.0" encoding="utf-8"?>
<worksheet xmlns="http://schemas.openxmlformats.org/spreadsheetml/2006/main" xmlns:r="http://schemas.openxmlformats.org/officeDocument/2006/relationships">
  <sheetPr>
    <tabColor rgb="FFFFFF00"/>
  </sheetPr>
  <dimension ref="A1:L52"/>
  <sheetViews>
    <sheetView view="pageBreakPreview" topLeftCell="A25" zoomScale="85" zoomScaleNormal="80" zoomScaleSheetLayoutView="85" workbookViewId="0">
      <selection activeCell="E33" sqref="E33"/>
    </sheetView>
  </sheetViews>
  <sheetFormatPr defaultRowHeight="15"/>
  <cols>
    <col min="1" max="1" width="31.140625" customWidth="1"/>
    <col min="2" max="2" width="6.5703125" customWidth="1"/>
    <col min="3" max="3" width="20.5703125" customWidth="1"/>
    <col min="4" max="4" width="15.7109375" customWidth="1"/>
    <col min="5" max="5" width="13.140625" style="133" customWidth="1"/>
    <col min="6" max="6" width="14.85546875" customWidth="1"/>
    <col min="7" max="7" width="8.5703125" customWidth="1"/>
    <col min="8" max="8" width="12.42578125" customWidth="1"/>
    <col min="9" max="9" width="12.85546875" customWidth="1"/>
    <col min="10" max="10" width="13" customWidth="1"/>
    <col min="11" max="11" width="8.140625" customWidth="1"/>
    <col min="12" max="12" width="10.42578125" customWidth="1"/>
    <col min="13" max="13" width="35.5703125" customWidth="1"/>
  </cols>
  <sheetData>
    <row r="1" spans="1:12">
      <c r="I1" s="14" t="s">
        <v>260</v>
      </c>
      <c r="J1" s="14"/>
      <c r="K1" s="14"/>
    </row>
    <row r="2" spans="1:12">
      <c r="I2" s="14" t="s">
        <v>261</v>
      </c>
      <c r="J2" s="14"/>
      <c r="K2" s="14"/>
    </row>
    <row r="3" spans="1:12">
      <c r="B3" s="13" t="s">
        <v>63</v>
      </c>
      <c r="C3" s="13"/>
      <c r="D3" s="13"/>
      <c r="E3" s="134"/>
      <c r="F3" s="13"/>
      <c r="I3" s="14" t="s">
        <v>406</v>
      </c>
      <c r="J3" s="14"/>
      <c r="K3" s="14"/>
    </row>
    <row r="4" spans="1:12">
      <c r="B4" s="13" t="s">
        <v>99</v>
      </c>
      <c r="C4" s="13" t="str">
        <f>стр.1!AJ16</f>
        <v>29 ноября 2018</v>
      </c>
      <c r="D4" s="13"/>
      <c r="E4" s="134"/>
      <c r="F4" s="13"/>
    </row>
    <row r="5" spans="1:12" ht="16.5" customHeight="1">
      <c r="A5" s="269"/>
      <c r="B5" s="270" t="s">
        <v>26</v>
      </c>
      <c r="C5" s="272" t="s">
        <v>262</v>
      </c>
      <c r="D5" s="270" t="s">
        <v>61</v>
      </c>
      <c r="E5" s="265" t="s">
        <v>3</v>
      </c>
      <c r="F5" s="266"/>
      <c r="G5" s="266"/>
      <c r="H5" s="267"/>
      <c r="I5" s="265" t="s">
        <v>3</v>
      </c>
      <c r="J5" s="266"/>
      <c r="K5" s="266"/>
      <c r="L5" s="267"/>
    </row>
    <row r="6" spans="1:12" ht="162" customHeight="1">
      <c r="A6" s="269"/>
      <c r="B6" s="271"/>
      <c r="C6" s="271"/>
      <c r="D6" s="273"/>
      <c r="E6" s="135" t="s">
        <v>263</v>
      </c>
      <c r="F6" s="110" t="s">
        <v>27</v>
      </c>
      <c r="G6" s="110" t="s">
        <v>4</v>
      </c>
      <c r="H6" s="110" t="s">
        <v>62</v>
      </c>
      <c r="I6" s="110" t="s">
        <v>28</v>
      </c>
      <c r="J6" s="110" t="s">
        <v>29</v>
      </c>
      <c r="K6" s="110" t="s">
        <v>30</v>
      </c>
      <c r="L6" s="110" t="s">
        <v>31</v>
      </c>
    </row>
    <row r="7" spans="1:12">
      <c r="A7" s="9"/>
      <c r="B7" s="8" t="s">
        <v>32</v>
      </c>
      <c r="C7" s="8" t="s">
        <v>33</v>
      </c>
      <c r="D7" s="4">
        <v>4</v>
      </c>
      <c r="E7" s="138">
        <v>5</v>
      </c>
      <c r="F7" s="4">
        <v>6</v>
      </c>
      <c r="G7" s="4">
        <v>7</v>
      </c>
      <c r="H7" s="4">
        <v>8</v>
      </c>
      <c r="I7" s="4">
        <v>9</v>
      </c>
      <c r="J7" s="4">
        <v>10</v>
      </c>
      <c r="K7" s="4">
        <v>11</v>
      </c>
      <c r="L7" s="4">
        <v>12</v>
      </c>
    </row>
    <row r="8" spans="1:12">
      <c r="A8" s="139" t="s">
        <v>5</v>
      </c>
      <c r="B8" s="140" t="s">
        <v>34</v>
      </c>
      <c r="C8" s="140" t="s">
        <v>35</v>
      </c>
      <c r="D8" s="141">
        <f>D9+D10+D15+D16</f>
        <v>35340312.479999997</v>
      </c>
      <c r="E8" s="141">
        <f>E10</f>
        <v>31118960</v>
      </c>
      <c r="F8" s="141">
        <f>F16</f>
        <v>2721352.48</v>
      </c>
      <c r="G8" s="141">
        <f>G16</f>
        <v>0</v>
      </c>
      <c r="H8" s="141">
        <f>I8+J8+K8+L8</f>
        <v>1500000</v>
      </c>
      <c r="I8" s="141">
        <f>I9+I10+I15+I16</f>
        <v>0</v>
      </c>
      <c r="J8" s="141">
        <f>J9+J10+J15+J16</f>
        <v>1500000</v>
      </c>
      <c r="K8" s="141">
        <f>K9+K10+K15+K16</f>
        <v>0</v>
      </c>
      <c r="L8" s="141">
        <f>L9+L10+L15+L16</f>
        <v>0</v>
      </c>
    </row>
    <row r="9" spans="1:12" ht="67.5" customHeight="1">
      <c r="A9" s="10" t="s">
        <v>347</v>
      </c>
      <c r="B9" s="11" t="s">
        <v>36</v>
      </c>
      <c r="C9" s="111" t="s">
        <v>37</v>
      </c>
      <c r="D9" s="108">
        <f>H9</f>
        <v>0</v>
      </c>
      <c r="E9" s="108" t="s">
        <v>35</v>
      </c>
      <c r="F9" s="108" t="s">
        <v>35</v>
      </c>
      <c r="G9" s="108" t="s">
        <v>35</v>
      </c>
      <c r="H9" s="108">
        <f t="shared" ref="H9" si="0">I9+J9+K9+L9</f>
        <v>0</v>
      </c>
      <c r="I9" s="108"/>
      <c r="J9" s="108"/>
      <c r="K9" s="108"/>
      <c r="L9" s="108"/>
    </row>
    <row r="10" spans="1:12" ht="26.25" customHeight="1">
      <c r="A10" s="10" t="s">
        <v>7</v>
      </c>
      <c r="B10" s="11" t="s">
        <v>37</v>
      </c>
      <c r="C10" s="111" t="s">
        <v>38</v>
      </c>
      <c r="D10" s="108">
        <f>E10+H10</f>
        <v>32618960</v>
      </c>
      <c r="E10" s="108">
        <f>E11+E12</f>
        <v>31118960</v>
      </c>
      <c r="F10" s="108" t="s">
        <v>35</v>
      </c>
      <c r="G10" s="108" t="s">
        <v>35</v>
      </c>
      <c r="H10" s="108">
        <f>SUM(I10:L10)</f>
        <v>1500000</v>
      </c>
      <c r="I10" s="108">
        <f t="shared" ref="I10:L10" si="1">I11+I12</f>
        <v>0</v>
      </c>
      <c r="J10" s="108">
        <f>'расшифровка 2.2'!G89</f>
        <v>1500000</v>
      </c>
      <c r="K10" s="108">
        <f t="shared" si="1"/>
        <v>0</v>
      </c>
      <c r="L10" s="108">
        <f t="shared" si="1"/>
        <v>0</v>
      </c>
    </row>
    <row r="11" spans="1:12" ht="51.75" customHeight="1">
      <c r="A11" s="10" t="s">
        <v>264</v>
      </c>
      <c r="B11" s="11"/>
      <c r="C11" s="11" t="s">
        <v>38</v>
      </c>
      <c r="D11" s="108">
        <f>E11+F11+G11+H11</f>
        <v>31118960</v>
      </c>
      <c r="E11" s="108">
        <f>'расшифровка 2.2'!F38+'расшифровка 2.2'!F63+'расшифровка 2.2'!F83+'расшифровка 2.2'!F85+'расшифровка 2.2'!F87+'расшифровка 2.2'!F7+'расшифровка 2.2'!F10</f>
        <v>31118960</v>
      </c>
      <c r="F11" s="108"/>
      <c r="G11" s="108"/>
      <c r="H11" s="108">
        <f>I11+J11+K11+L11</f>
        <v>0</v>
      </c>
      <c r="I11" s="108"/>
      <c r="J11" s="108"/>
      <c r="K11" s="108"/>
      <c r="L11" s="108"/>
    </row>
    <row r="12" spans="1:12" ht="25.5">
      <c r="A12" s="10" t="s">
        <v>265</v>
      </c>
      <c r="B12" s="11"/>
      <c r="C12" s="11" t="s">
        <v>38</v>
      </c>
      <c r="D12" s="108">
        <f>D13+D14</f>
        <v>0</v>
      </c>
      <c r="E12" s="108">
        <f t="shared" ref="E12:L12" si="2">E13+E14</f>
        <v>0</v>
      </c>
      <c r="F12" s="108">
        <f t="shared" si="2"/>
        <v>0</v>
      </c>
      <c r="G12" s="108">
        <f t="shared" si="2"/>
        <v>0</v>
      </c>
      <c r="H12" s="108">
        <f t="shared" si="2"/>
        <v>0</v>
      </c>
      <c r="I12" s="108">
        <f t="shared" si="2"/>
        <v>0</v>
      </c>
      <c r="J12" s="108">
        <f t="shared" si="2"/>
        <v>0</v>
      </c>
      <c r="K12" s="108">
        <f t="shared" si="2"/>
        <v>0</v>
      </c>
      <c r="L12" s="108">
        <f t="shared" si="2"/>
        <v>0</v>
      </c>
    </row>
    <row r="13" spans="1:12" ht="25.5">
      <c r="A13" s="12" t="s">
        <v>348</v>
      </c>
      <c r="B13" s="11"/>
      <c r="C13" s="11"/>
      <c r="D13" s="108">
        <f t="shared" ref="D13:D14" si="3">E13+F13+G13+H13</f>
        <v>0</v>
      </c>
      <c r="E13" s="108"/>
      <c r="F13" s="108"/>
      <c r="G13" s="108"/>
      <c r="H13" s="108">
        <f t="shared" ref="H13:H15" si="4">I13+J13+K13+L13</f>
        <v>0</v>
      </c>
      <c r="I13" s="108">
        <v>0</v>
      </c>
      <c r="J13" s="108"/>
      <c r="K13" s="108"/>
      <c r="L13" s="108"/>
    </row>
    <row r="14" spans="1:12">
      <c r="A14" s="12" t="s">
        <v>349</v>
      </c>
      <c r="B14" s="11"/>
      <c r="C14" s="11"/>
      <c r="D14" s="108">
        <f t="shared" si="3"/>
        <v>0</v>
      </c>
      <c r="E14" s="108"/>
      <c r="F14" s="108"/>
      <c r="G14" s="108"/>
      <c r="H14" s="108">
        <f t="shared" si="4"/>
        <v>0</v>
      </c>
      <c r="I14" s="108">
        <v>0</v>
      </c>
      <c r="J14" s="108"/>
      <c r="K14" s="108"/>
      <c r="L14" s="108"/>
    </row>
    <row r="15" spans="1:12" ht="25.5">
      <c r="A15" s="10" t="s">
        <v>8</v>
      </c>
      <c r="B15" s="11" t="s">
        <v>38</v>
      </c>
      <c r="C15" s="111" t="s">
        <v>39</v>
      </c>
      <c r="D15" s="108">
        <f>H15</f>
        <v>0</v>
      </c>
      <c r="E15" s="108" t="s">
        <v>35</v>
      </c>
      <c r="F15" s="108" t="s">
        <v>35</v>
      </c>
      <c r="G15" s="108" t="s">
        <v>35</v>
      </c>
      <c r="H15" s="108">
        <f t="shared" si="4"/>
        <v>0</v>
      </c>
      <c r="I15" s="108"/>
      <c r="J15" s="108"/>
      <c r="K15" s="108"/>
      <c r="L15" s="108"/>
    </row>
    <row r="16" spans="1:12" ht="25.5">
      <c r="A16" s="10" t="s">
        <v>40</v>
      </c>
      <c r="B16" s="11" t="s">
        <v>41</v>
      </c>
      <c r="C16" s="111" t="s">
        <v>44</v>
      </c>
      <c r="D16" s="108">
        <f>D19+D22+D23+D26+D21+D24+D25+D20+D18+D17</f>
        <v>2721352.48</v>
      </c>
      <c r="E16" s="108" t="s">
        <v>35</v>
      </c>
      <c r="F16" s="108">
        <f>F19+F22+F23+F26+F21+F24+F25+F20+F17+F18</f>
        <v>2721352.48</v>
      </c>
      <c r="G16" s="108">
        <f>G19+G22</f>
        <v>0</v>
      </c>
      <c r="H16" s="108" t="s">
        <v>35</v>
      </c>
      <c r="I16" s="108"/>
      <c r="J16" s="108"/>
      <c r="K16" s="108"/>
      <c r="L16" s="108"/>
    </row>
    <row r="17" spans="1:12" ht="123" customHeight="1">
      <c r="A17" s="170" t="str">
        <f>'расшифровка 2.2'!A13</f>
        <v>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(софинансирование)</v>
      </c>
      <c r="B17" s="11"/>
      <c r="C17" s="111" t="s">
        <v>413</v>
      </c>
      <c r="D17" s="108">
        <f t="shared" ref="D17:D18" si="5">E17+F17+G17</f>
        <v>173886.19</v>
      </c>
      <c r="E17" s="108"/>
      <c r="F17" s="108">
        <f>'расшифровка 2.2'!G13</f>
        <v>173886.19</v>
      </c>
      <c r="G17" s="108"/>
      <c r="H17" s="108" t="s">
        <v>35</v>
      </c>
      <c r="I17" s="108"/>
      <c r="J17" s="108"/>
      <c r="K17" s="108"/>
      <c r="L17" s="108"/>
    </row>
    <row r="18" spans="1:12" ht="132" customHeight="1">
      <c r="A18" s="170" t="str">
        <f>'расшифровка 2.2'!A19</f>
        <v>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(за счет средств субсидии из областного бюджета)</v>
      </c>
      <c r="B18" s="11"/>
      <c r="C18" s="111" t="s">
        <v>414</v>
      </c>
      <c r="D18" s="108">
        <f t="shared" si="5"/>
        <v>227220</v>
      </c>
      <c r="E18" s="108"/>
      <c r="F18" s="108">
        <f>'расшифровка 2.2'!G19</f>
        <v>227220</v>
      </c>
      <c r="G18" s="108"/>
      <c r="H18" s="108" t="s">
        <v>35</v>
      </c>
      <c r="I18" s="108"/>
      <c r="J18" s="108"/>
      <c r="K18" s="108"/>
      <c r="L18" s="108"/>
    </row>
    <row r="19" spans="1:12" ht="95.25" customHeight="1">
      <c r="A19" s="170" t="s">
        <v>382</v>
      </c>
      <c r="B19" s="11"/>
      <c r="C19" s="111" t="s">
        <v>350</v>
      </c>
      <c r="D19" s="108">
        <f>E19+F19+G19</f>
        <v>183826</v>
      </c>
      <c r="E19" s="108"/>
      <c r="F19" s="108">
        <f>'расшифровка 2.2'!G36</f>
        <v>183826</v>
      </c>
      <c r="G19" s="108"/>
      <c r="H19" s="108" t="s">
        <v>35</v>
      </c>
      <c r="I19" s="108"/>
      <c r="J19" s="108"/>
      <c r="K19" s="108"/>
      <c r="L19" s="108"/>
    </row>
    <row r="20" spans="1:12" ht="90" customHeight="1">
      <c r="A20" s="153" t="s">
        <v>376</v>
      </c>
      <c r="B20" s="11"/>
      <c r="C20" s="111" t="s">
        <v>375</v>
      </c>
      <c r="D20" s="108">
        <f>E20+F20+G20</f>
        <v>30000</v>
      </c>
      <c r="E20" s="108"/>
      <c r="F20" s="108">
        <f>'расшифровка 2.2'!G35</f>
        <v>30000</v>
      </c>
      <c r="G20" s="108"/>
      <c r="H20" s="108" t="s">
        <v>35</v>
      </c>
      <c r="I20" s="108"/>
      <c r="J20" s="108"/>
      <c r="K20" s="108"/>
      <c r="L20" s="108"/>
    </row>
    <row r="21" spans="1:12" ht="100.5" customHeight="1">
      <c r="A21" s="10" t="s">
        <v>385</v>
      </c>
      <c r="B21" s="11"/>
      <c r="C21" s="111" t="s">
        <v>379</v>
      </c>
      <c r="D21" s="108">
        <f>E21+F21+G21</f>
        <v>319000</v>
      </c>
      <c r="E21" s="108"/>
      <c r="F21" s="108">
        <f>'расшифровка 2.2'!G32</f>
        <v>319000</v>
      </c>
      <c r="G21" s="108"/>
      <c r="H21" s="108" t="s">
        <v>35</v>
      </c>
      <c r="I21" s="108"/>
      <c r="J21" s="108"/>
      <c r="K21" s="108"/>
      <c r="L21" s="108"/>
    </row>
    <row r="22" spans="1:12" ht="69" customHeight="1">
      <c r="A22" s="10" t="s">
        <v>393</v>
      </c>
      <c r="B22" s="11"/>
      <c r="C22" s="111" t="s">
        <v>392</v>
      </c>
      <c r="D22" s="108">
        <f t="shared" ref="D22:D26" si="6">E22+F22+G22</f>
        <v>226211.18</v>
      </c>
      <c r="E22" s="108"/>
      <c r="F22" s="108">
        <f>'расшифровка 2.2'!G27</f>
        <v>226211.18</v>
      </c>
      <c r="G22" s="108"/>
      <c r="H22" s="108" t="s">
        <v>35</v>
      </c>
      <c r="I22" s="108"/>
      <c r="J22" s="108"/>
      <c r="K22" s="108"/>
      <c r="L22" s="108"/>
    </row>
    <row r="23" spans="1:12" ht="98.25" customHeight="1">
      <c r="A23" s="10" t="s">
        <v>397</v>
      </c>
      <c r="B23" s="11"/>
      <c r="C23" s="168" t="s">
        <v>396</v>
      </c>
      <c r="D23" s="108">
        <f t="shared" si="6"/>
        <v>1450559.1099999999</v>
      </c>
      <c r="E23" s="108"/>
      <c r="F23" s="108">
        <f>'расшифровка 2.2'!G24</f>
        <v>1450559.1099999999</v>
      </c>
      <c r="G23" s="108"/>
      <c r="H23" s="108" t="s">
        <v>35</v>
      </c>
      <c r="I23" s="108"/>
      <c r="J23" s="108"/>
      <c r="K23" s="108"/>
      <c r="L23" s="108"/>
    </row>
    <row r="24" spans="1:12" ht="69" customHeight="1">
      <c r="A24" s="10" t="s">
        <v>386</v>
      </c>
      <c r="B24" s="11"/>
      <c r="C24" s="111" t="s">
        <v>380</v>
      </c>
      <c r="D24" s="108">
        <f t="shared" si="6"/>
        <v>9000</v>
      </c>
      <c r="E24" s="108"/>
      <c r="F24" s="108">
        <f>'расшифровка 2.2'!G30</f>
        <v>9000</v>
      </c>
      <c r="G24" s="108"/>
      <c r="H24" s="108" t="s">
        <v>35</v>
      </c>
      <c r="I24" s="108"/>
      <c r="J24" s="108"/>
      <c r="K24" s="108"/>
      <c r="L24" s="108"/>
    </row>
    <row r="25" spans="1:12" ht="96" customHeight="1">
      <c r="A25" s="10" t="str">
        <f>'расшифровка 2.2'!A21</f>
        <v>Субсидия бюджетным образовательным организациям на создание временных рабочих мест и других форм занятости в период летних каникул для несовершеннолетних граждан в возрасте от 14 до 18 лет</v>
      </c>
      <c r="B25" s="11"/>
      <c r="C25" s="111" t="s">
        <v>403</v>
      </c>
      <c r="D25" s="108">
        <f t="shared" si="6"/>
        <v>101650</v>
      </c>
      <c r="E25" s="108"/>
      <c r="F25" s="108">
        <f>'расшифровка 2.2'!G21</f>
        <v>101650</v>
      </c>
      <c r="G25" s="108"/>
      <c r="H25" s="108" t="s">
        <v>35</v>
      </c>
      <c r="I25" s="108"/>
      <c r="J25" s="108"/>
      <c r="K25" s="108"/>
      <c r="L25" s="108"/>
    </row>
    <row r="26" spans="1:12" ht="101.25" hidden="1" customHeight="1">
      <c r="A26" s="10"/>
      <c r="B26" s="11"/>
      <c r="C26" s="111"/>
      <c r="D26" s="108">
        <f t="shared" si="6"/>
        <v>0</v>
      </c>
      <c r="E26" s="108"/>
      <c r="F26" s="108">
        <v>0</v>
      </c>
      <c r="G26" s="108"/>
      <c r="H26" s="108" t="s">
        <v>35</v>
      </c>
      <c r="I26" s="108"/>
      <c r="J26" s="108"/>
      <c r="K26" s="108"/>
      <c r="L26" s="108"/>
    </row>
    <row r="27" spans="1:12">
      <c r="A27" s="10" t="s">
        <v>42</v>
      </c>
      <c r="B27" s="11" t="s">
        <v>43</v>
      </c>
      <c r="C27" s="11"/>
      <c r="D27" s="108">
        <f>H27</f>
        <v>0</v>
      </c>
      <c r="E27" s="108" t="s">
        <v>35</v>
      </c>
      <c r="F27" s="108" t="s">
        <v>35</v>
      </c>
      <c r="G27" s="108" t="s">
        <v>35</v>
      </c>
      <c r="H27" s="108">
        <f>I27+J27+K27+L27</f>
        <v>0</v>
      </c>
      <c r="I27" s="108"/>
      <c r="J27" s="108"/>
      <c r="K27" s="108"/>
      <c r="L27" s="108"/>
    </row>
    <row r="28" spans="1:12">
      <c r="A28" s="139" t="s">
        <v>9</v>
      </c>
      <c r="B28" s="140" t="s">
        <v>45</v>
      </c>
      <c r="C28" s="140" t="s">
        <v>35</v>
      </c>
      <c r="D28" s="141">
        <f>D29+D35+D42</f>
        <v>37407616.539999999</v>
      </c>
      <c r="E28" s="141">
        <f>E29+E35+E42</f>
        <v>33182713.02</v>
      </c>
      <c r="F28" s="141">
        <f>F29+F35+F42</f>
        <v>2721352.48</v>
      </c>
      <c r="G28" s="141">
        <f t="shared" ref="G28:L28" si="7">G29+G35+G42</f>
        <v>0</v>
      </c>
      <c r="H28" s="141">
        <f t="shared" si="7"/>
        <v>1503551.04</v>
      </c>
      <c r="I28" s="141">
        <f t="shared" si="7"/>
        <v>0</v>
      </c>
      <c r="J28" s="141">
        <f>J29+J35+J42</f>
        <v>1503551.04</v>
      </c>
      <c r="K28" s="141">
        <f t="shared" si="7"/>
        <v>0</v>
      </c>
      <c r="L28" s="141">
        <f t="shared" si="7"/>
        <v>0</v>
      </c>
    </row>
    <row r="29" spans="1:12" ht="25.5">
      <c r="A29" s="10" t="s">
        <v>46</v>
      </c>
      <c r="B29" s="11" t="s">
        <v>47</v>
      </c>
      <c r="C29" s="11" t="s">
        <v>36</v>
      </c>
      <c r="D29" s="108">
        <f>D30+D31+D32</f>
        <v>23710110.73</v>
      </c>
      <c r="E29" s="108">
        <f t="shared" ref="E29:L29" si="8">E30+E31+E32</f>
        <v>23212092.109999999</v>
      </c>
      <c r="F29" s="108">
        <f>F30+F31+F32</f>
        <v>498018.62</v>
      </c>
      <c r="G29" s="108">
        <f t="shared" si="8"/>
        <v>0</v>
      </c>
      <c r="H29" s="108">
        <f t="shared" si="8"/>
        <v>0</v>
      </c>
      <c r="I29" s="108">
        <f t="shared" si="8"/>
        <v>0</v>
      </c>
      <c r="J29" s="108">
        <f>J30+J31+J32</f>
        <v>0</v>
      </c>
      <c r="K29" s="108">
        <f t="shared" si="8"/>
        <v>0</v>
      </c>
      <c r="L29" s="108">
        <f t="shared" si="8"/>
        <v>0</v>
      </c>
    </row>
    <row r="30" spans="1:12">
      <c r="A30" s="10" t="s">
        <v>48</v>
      </c>
      <c r="B30" s="11"/>
      <c r="C30" s="11" t="s">
        <v>337</v>
      </c>
      <c r="D30" s="108">
        <f>E30+F30+G30+H30</f>
        <v>18027222.75</v>
      </c>
      <c r="E30" s="108">
        <f>'расшифровка 2.2'!F39+'расшифровка 2.2'!F64+'расшифровка 2.2'!F8+'расшифровка 2.2'!F11+'расшифровка 2.2'!G97+'расшифровка 2.2'!G103</f>
        <v>17819855.199999999</v>
      </c>
      <c r="F30" s="108">
        <f>'расшифровка 2.2'!G22+'расшифровка 2.2'!G14</f>
        <v>207367.55</v>
      </c>
      <c r="G30" s="108"/>
      <c r="H30" s="108">
        <f>I30+J30+K30+L30</f>
        <v>0</v>
      </c>
      <c r="I30" s="108">
        <v>0</v>
      </c>
      <c r="J30" s="108"/>
      <c r="K30" s="108"/>
      <c r="L30" s="108"/>
    </row>
    <row r="31" spans="1:12" ht="25.5">
      <c r="A31" s="10" t="s">
        <v>49</v>
      </c>
      <c r="B31" s="11"/>
      <c r="C31" s="11" t="s">
        <v>338</v>
      </c>
      <c r="D31" s="108">
        <f t="shared" ref="D31" si="9">E31+F31+G31+H31</f>
        <v>5399480.5</v>
      </c>
      <c r="E31" s="108">
        <f>'расшифровка 2.2'!F44+'расшифровка 2.2'!F69+'расшифровка 2.2'!F9+'расшифровка 2.2'!F12+'расшифровка 2.2'!G98+'расшифровка 2.2'!G104</f>
        <v>5330558.21</v>
      </c>
      <c r="F31" s="108">
        <f>'расшифровка 2.2'!G23+'расшифровка 2.2'!G16+'расшифровка 2.2'!G29</f>
        <v>68922.289999999994</v>
      </c>
      <c r="G31" s="108"/>
      <c r="H31" s="108">
        <f t="shared" ref="H31:H33" si="10">I31+J31+K31+L31</f>
        <v>0</v>
      </c>
      <c r="I31" s="108">
        <v>0</v>
      </c>
      <c r="J31" s="108"/>
      <c r="K31" s="108"/>
      <c r="L31" s="108"/>
    </row>
    <row r="32" spans="1:12" ht="38.25">
      <c r="A32" s="10" t="s">
        <v>266</v>
      </c>
      <c r="B32" s="11"/>
      <c r="C32" s="11" t="s">
        <v>339</v>
      </c>
      <c r="D32" s="108">
        <f>E32+F32+G32+H32</f>
        <v>283407.48</v>
      </c>
      <c r="E32" s="108">
        <f>'расшифровка 2.2'!G42+'расшифровка 2.2'!G40+'расшифровка 2.2'!F41+'расшифровка 2.2'!F43+'расшифровка 2.2'!F65+'расшифровка 2.2'!F66+'расшифровка 2.2'!F67+'расшифровка 2.2'!F68+'расшифровка 2.2'!G99</f>
        <v>61678.7</v>
      </c>
      <c r="F32" s="108">
        <f>'расшифровка 2.2'!G28+'расшифровка 2.2'!G15</f>
        <v>221728.78</v>
      </c>
      <c r="G32" s="108"/>
      <c r="H32" s="108">
        <f t="shared" si="10"/>
        <v>0</v>
      </c>
      <c r="I32" s="108"/>
      <c r="J32" s="108"/>
      <c r="K32" s="108"/>
      <c r="L32" s="108"/>
    </row>
    <row r="33" spans="1:12" ht="25.5">
      <c r="A33" s="10" t="s">
        <v>11</v>
      </c>
      <c r="B33" s="11" t="s">
        <v>50</v>
      </c>
      <c r="C33" s="11" t="s">
        <v>57</v>
      </c>
      <c r="D33" s="108">
        <f>E33+F33+G33+H33</f>
        <v>0</v>
      </c>
      <c r="E33" s="108"/>
      <c r="F33" s="108"/>
      <c r="G33" s="108"/>
      <c r="H33" s="108">
        <f t="shared" si="10"/>
        <v>0</v>
      </c>
      <c r="I33" s="108"/>
      <c r="J33" s="108"/>
      <c r="K33" s="108"/>
      <c r="L33" s="108"/>
    </row>
    <row r="34" spans="1:12">
      <c r="A34" s="12" t="s">
        <v>10</v>
      </c>
      <c r="B34" s="11"/>
      <c r="C34" s="11"/>
      <c r="D34" s="108"/>
      <c r="E34" s="108"/>
      <c r="F34" s="108"/>
      <c r="G34" s="108"/>
      <c r="H34" s="108"/>
      <c r="I34" s="108"/>
      <c r="J34" s="108"/>
      <c r="K34" s="108"/>
      <c r="L34" s="108"/>
    </row>
    <row r="35" spans="1:12" ht="25.5">
      <c r="A35" s="10" t="s">
        <v>12</v>
      </c>
      <c r="B35" s="11" t="s">
        <v>51</v>
      </c>
      <c r="C35" s="11" t="s">
        <v>340</v>
      </c>
      <c r="D35" s="108">
        <f>D37+D38+D39</f>
        <v>1131210.72</v>
      </c>
      <c r="E35" s="108">
        <f t="shared" ref="E35:L35" si="11">E37+E38+E39</f>
        <v>917384.72</v>
      </c>
      <c r="F35" s="108">
        <f>F37+F38+F39</f>
        <v>213826</v>
      </c>
      <c r="G35" s="108">
        <f t="shared" si="11"/>
        <v>0</v>
      </c>
      <c r="H35" s="108">
        <f t="shared" si="11"/>
        <v>0</v>
      </c>
      <c r="I35" s="108">
        <f t="shared" si="11"/>
        <v>0</v>
      </c>
      <c r="J35" s="108">
        <f>J37+J38+J39</f>
        <v>0</v>
      </c>
      <c r="K35" s="108">
        <f t="shared" si="11"/>
        <v>0</v>
      </c>
      <c r="L35" s="108">
        <f t="shared" si="11"/>
        <v>0</v>
      </c>
    </row>
    <row r="36" spans="1:12">
      <c r="A36" s="12" t="s">
        <v>10</v>
      </c>
      <c r="B36" s="11"/>
      <c r="C36" s="11"/>
      <c r="D36" s="108"/>
      <c r="E36" s="108"/>
      <c r="F36" s="108"/>
      <c r="G36" s="108"/>
      <c r="H36" s="108"/>
      <c r="I36" s="108"/>
      <c r="J36" s="108"/>
      <c r="K36" s="108"/>
      <c r="L36" s="108"/>
    </row>
    <row r="37" spans="1:12" ht="25.5">
      <c r="A37" s="10" t="s">
        <v>267</v>
      </c>
      <c r="B37" s="11"/>
      <c r="C37" s="11" t="s">
        <v>341</v>
      </c>
      <c r="D37" s="108">
        <f t="shared" ref="D37:D40" si="12">E37+F37+G37+H37</f>
        <v>806983</v>
      </c>
      <c r="E37" s="108">
        <f>'расшифровка 2.2'!G56</f>
        <v>806983</v>
      </c>
      <c r="F37" s="108"/>
      <c r="G37" s="108"/>
      <c r="H37" s="108">
        <f t="shared" ref="H37:H41" si="13">I37+J37+K37+L37</f>
        <v>0</v>
      </c>
      <c r="I37" s="108"/>
      <c r="J37" s="108"/>
      <c r="K37" s="108"/>
      <c r="L37" s="108"/>
    </row>
    <row r="38" spans="1:12">
      <c r="A38" s="10" t="s">
        <v>268</v>
      </c>
      <c r="B38" s="11"/>
      <c r="C38" s="11" t="s">
        <v>342</v>
      </c>
      <c r="D38" s="108">
        <f t="shared" si="12"/>
        <v>30000</v>
      </c>
      <c r="E38" s="108"/>
      <c r="F38" s="108">
        <f>'расшифровка 2.2'!G35</f>
        <v>30000</v>
      </c>
      <c r="G38" s="108"/>
      <c r="H38" s="108">
        <f t="shared" si="13"/>
        <v>0</v>
      </c>
      <c r="I38" s="108"/>
      <c r="J38" s="108"/>
      <c r="K38" s="108"/>
      <c r="L38" s="108"/>
    </row>
    <row r="39" spans="1:12">
      <c r="A39" s="10" t="s">
        <v>269</v>
      </c>
      <c r="B39" s="11"/>
      <c r="C39" s="11" t="s">
        <v>343</v>
      </c>
      <c r="D39" s="108">
        <f t="shared" si="12"/>
        <v>294227.71999999997</v>
      </c>
      <c r="E39" s="108">
        <f>'расшифровка 2.2'!G57+'расшифровка 2.2'!G113</f>
        <v>110401.72</v>
      </c>
      <c r="F39" s="108">
        <f>'расшифровка 2.2'!G36</f>
        <v>183826</v>
      </c>
      <c r="G39" s="108"/>
      <c r="H39" s="108">
        <f t="shared" si="13"/>
        <v>0</v>
      </c>
      <c r="I39" s="108"/>
      <c r="J39" s="108"/>
      <c r="K39" s="108"/>
      <c r="L39" s="108"/>
    </row>
    <row r="40" spans="1:12" ht="25.5">
      <c r="A40" s="10" t="s">
        <v>13</v>
      </c>
      <c r="B40" s="11" t="s">
        <v>52</v>
      </c>
      <c r="C40" s="11" t="s">
        <v>344</v>
      </c>
      <c r="D40" s="108">
        <f t="shared" si="12"/>
        <v>0</v>
      </c>
      <c r="E40" s="108"/>
      <c r="F40" s="108"/>
      <c r="G40" s="108"/>
      <c r="H40" s="108">
        <f t="shared" si="13"/>
        <v>0</v>
      </c>
      <c r="I40" s="108"/>
      <c r="J40" s="108"/>
      <c r="K40" s="108"/>
      <c r="L40" s="108"/>
    </row>
    <row r="41" spans="1:12" ht="25.5">
      <c r="A41" s="10" t="s">
        <v>53</v>
      </c>
      <c r="B41" s="11" t="s">
        <v>54</v>
      </c>
      <c r="C41" s="11" t="s">
        <v>282</v>
      </c>
      <c r="D41" s="108">
        <f t="shared" ref="D41" si="14">E41+F41+G41+H41</f>
        <v>0</v>
      </c>
      <c r="E41" s="108"/>
      <c r="F41" s="108"/>
      <c r="G41" s="108"/>
      <c r="H41" s="108">
        <f t="shared" si="13"/>
        <v>0</v>
      </c>
      <c r="I41" s="108"/>
      <c r="J41" s="108"/>
      <c r="K41" s="108"/>
      <c r="L41" s="108"/>
    </row>
    <row r="42" spans="1:12" ht="25.5">
      <c r="A42" s="112" t="s">
        <v>55</v>
      </c>
      <c r="B42" s="113" t="s">
        <v>56</v>
      </c>
      <c r="C42" s="11" t="s">
        <v>35</v>
      </c>
      <c r="D42" s="108">
        <f>E42+F42+G42+H42</f>
        <v>12566295.09</v>
      </c>
      <c r="E42" s="108">
        <f t="shared" ref="E42:L42" si="15">E43+E44</f>
        <v>9053236.1900000013</v>
      </c>
      <c r="F42" s="108">
        <f>F43+F44</f>
        <v>2009507.8599999999</v>
      </c>
      <c r="G42" s="108">
        <f t="shared" si="15"/>
        <v>0</v>
      </c>
      <c r="H42" s="108">
        <f t="shared" si="15"/>
        <v>1503551.04</v>
      </c>
      <c r="I42" s="108">
        <f>I43+I44</f>
        <v>0</v>
      </c>
      <c r="J42" s="108">
        <f>J44</f>
        <v>1503551.04</v>
      </c>
      <c r="K42" s="108">
        <f t="shared" si="15"/>
        <v>0</v>
      </c>
      <c r="L42" s="108">
        <f t="shared" si="15"/>
        <v>0</v>
      </c>
    </row>
    <row r="43" spans="1:12" ht="39">
      <c r="A43" s="114" t="s">
        <v>270</v>
      </c>
      <c r="B43" s="11"/>
      <c r="C43" s="11" t="s">
        <v>345</v>
      </c>
      <c r="D43" s="108">
        <f>E43+F43+G43+H43</f>
        <v>0</v>
      </c>
      <c r="E43" s="108"/>
      <c r="F43" s="108"/>
      <c r="G43" s="108"/>
      <c r="H43" s="108">
        <f t="shared" ref="H43:H46" si="16">I43+J43+K43+L43</f>
        <v>0</v>
      </c>
      <c r="I43" s="108"/>
      <c r="J43" s="108"/>
      <c r="K43" s="108"/>
      <c r="L43" s="108"/>
    </row>
    <row r="44" spans="1:12" ht="39">
      <c r="A44" s="114" t="s">
        <v>271</v>
      </c>
      <c r="B44" s="11"/>
      <c r="C44" s="11" t="s">
        <v>346</v>
      </c>
      <c r="D44" s="108">
        <f>E44+F44+G44+H44</f>
        <v>12566295.09</v>
      </c>
      <c r="E44" s="108">
        <f>'расшифровка 2.2'!G45+'расшифровка 2.2'!G46+'расшифровка 2.2'!G47+'расшифровка 2.2'!G48+'расшифровка 2.2'!G49+'расшифровка 2.2'!G50+'расшифровка 2.2'!G51+'расшифровка 2.2'!G52+'расшифровка 2.2'!G53+'расшифровка 2.2'!G54+'расшифровка 2.2'!G58+'расшифровка 2.2'!G59+'расшифровка 2.2'!G60+'расшифровка 2.2'!G61+'расшифровка 2.2'!G62+'расшифровка 2.2'!G70+'расшифровка 2.2'!G71+'расшифровка 2.2'!G72+'расшифровка 2.2'!G73+'расшифровка 2.2'!G74+'расшифровка 2.2'!G75+'расшифровка 2.2'!G76+'расшифровка 2.2'!G77+'расшифровка 2.2'!G78+'расшифровка 2.2'!G79+'расшифровка 2.2'!G80+'расшифровка 2.2'!G81+'расшифровка 2.2'!G82+'расшифровка 2.2'!G84+'расшифровка 2.2'!G86+'расшифровка 2.2'!G88+'расшифровка 2.2'!G100+'расшифровка 2.2'!G101+'расшифровка 2.2'!G102+'расшифровка 2.2'!G105+'расшифровка 2.2'!G106+'расшифровка 2.2'!G107+'расшифровка 2.2'!G108+'расшифровка 2.2'!G109+'расшифровка 2.2'!G110+'расшифровка 2.2'!G111+'расшифровка 2.2'!G112+'расшифровка 2.2'!G114+'расшифровка 2.2'!G115+'расшифровка 2.2'!G116+'расшифровка 2.2'!G117+'расшифровка 2.2'!G118</f>
        <v>9053236.1900000013</v>
      </c>
      <c r="F44" s="108">
        <f>'расшифровка 2.2'!G30+'расшифровка 2.2'!G32+'расшифровка 2.2'!G24+'расшифровка 2.2'!G17+'расшифровка 2.2'!G20+'расшифровка 2.2'!G18</f>
        <v>2009507.8599999999</v>
      </c>
      <c r="G44" s="108"/>
      <c r="H44" s="108">
        <f>I44+J44+K44+L44</f>
        <v>1503551.04</v>
      </c>
      <c r="I44" s="108">
        <v>0</v>
      </c>
      <c r="J44" s="108">
        <f>'расшифровка 2.2'!G89+'расшифровка 2.2'!G119</f>
        <v>1503551.04</v>
      </c>
      <c r="K44" s="108"/>
      <c r="L44" s="108">
        <v>0</v>
      </c>
    </row>
    <row r="45" spans="1:12">
      <c r="A45" s="10" t="s">
        <v>14</v>
      </c>
      <c r="B45" s="11" t="s">
        <v>58</v>
      </c>
      <c r="C45" s="11" t="s">
        <v>35</v>
      </c>
      <c r="D45" s="108">
        <f>E45+F45+G45+H45</f>
        <v>2067304.06</v>
      </c>
      <c r="E45" s="108">
        <f>'расшифровка 2.2'!G97+'расшифровка 2.2'!G98+'расшифровка 2.2'!G99+'расшифровка 2.2'!G100+'расшифровка 2.2'!G101+'расшифровка 2.2'!G102+'расшифровка 2.2'!G103+'расшифровка 2.2'!G104+'расшифровка 2.2'!G105+'расшифровка 2.2'!G106+'расшифровка 2.2'!G107+'расшифровка 2.2'!G108+'расшифровка 2.2'!G109+'расшифровка 2.2'!G110+'расшифровка 2.2'!G111+'расшифровка 2.2'!G112+'расшифровка 2.2'!G113+'расшифровка 2.2'!G114+'расшифровка 2.2'!G115+'расшифровка 2.2'!G116+'расшифровка 2.2'!G117+'расшифровка 2.2'!G118</f>
        <v>2063753.02</v>
      </c>
      <c r="F45" s="108"/>
      <c r="G45" s="108">
        <v>0</v>
      </c>
      <c r="H45" s="108">
        <f t="shared" si="16"/>
        <v>3551.0400000000373</v>
      </c>
      <c r="I45" s="108">
        <v>0</v>
      </c>
      <c r="J45" s="108">
        <f>'расшифровка 2.2'!G119</f>
        <v>3551.0400000000373</v>
      </c>
      <c r="K45" s="108">
        <v>0</v>
      </c>
      <c r="L45" s="108">
        <v>0</v>
      </c>
    </row>
    <row r="46" spans="1:12">
      <c r="A46" s="10" t="s">
        <v>15</v>
      </c>
      <c r="B46" s="11" t="s">
        <v>59</v>
      </c>
      <c r="C46" s="11" t="s">
        <v>35</v>
      </c>
      <c r="D46" s="108">
        <f>E46+F46+G46+H46</f>
        <v>0</v>
      </c>
      <c r="E46" s="108">
        <f>E45+E8-E28</f>
        <v>0</v>
      </c>
      <c r="F46" s="108">
        <f>F45+F8-F28</f>
        <v>0</v>
      </c>
      <c r="G46" s="108">
        <f>G45+G8-G28</f>
        <v>0</v>
      </c>
      <c r="H46" s="108">
        <f t="shared" si="16"/>
        <v>0</v>
      </c>
      <c r="I46" s="108">
        <f>I45+I8-I28</f>
        <v>0</v>
      </c>
      <c r="J46" s="108">
        <f>J45+J8-J28</f>
        <v>0</v>
      </c>
      <c r="K46" s="108">
        <f>K45+K8-K28</f>
        <v>0</v>
      </c>
      <c r="L46" s="108">
        <f>L45+L8-L28</f>
        <v>0</v>
      </c>
    </row>
    <row r="47" spans="1:12" ht="30.75" customHeight="1">
      <c r="A47" s="268" t="s">
        <v>60</v>
      </c>
      <c r="B47" s="268"/>
      <c r="C47" s="268"/>
      <c r="D47" s="268"/>
      <c r="E47" s="268"/>
      <c r="F47" s="268"/>
      <c r="G47" s="268"/>
      <c r="H47" s="268"/>
      <c r="I47" s="268"/>
      <c r="J47" s="268"/>
      <c r="K47" s="268"/>
      <c r="L47" s="268"/>
    </row>
    <row r="48" spans="1:12">
      <c r="A48" s="5"/>
      <c r="B48" s="6"/>
      <c r="C48" s="6"/>
      <c r="D48" s="7"/>
      <c r="E48" s="136"/>
      <c r="F48" s="7"/>
      <c r="G48" s="7"/>
      <c r="H48" s="7"/>
      <c r="I48" s="7"/>
      <c r="J48" s="7"/>
      <c r="K48" s="7"/>
      <c r="L48" s="7"/>
    </row>
    <row r="49" spans="1:12">
      <c r="A49" s="5"/>
      <c r="B49" s="6"/>
      <c r="C49" s="6"/>
      <c r="D49" s="7"/>
      <c r="E49" s="136"/>
      <c r="F49" s="7"/>
      <c r="G49" s="7"/>
      <c r="H49" s="7"/>
      <c r="I49" s="7"/>
      <c r="J49" s="7"/>
      <c r="K49" s="7"/>
      <c r="L49" s="7"/>
    </row>
    <row r="50" spans="1:12">
      <c r="A50" s="3"/>
      <c r="B50" s="3"/>
      <c r="C50" s="3"/>
      <c r="D50" s="3"/>
      <c r="E50" s="137"/>
      <c r="F50" s="3"/>
      <c r="G50" s="3"/>
      <c r="H50" s="3"/>
      <c r="I50" s="3"/>
      <c r="J50" s="3"/>
      <c r="K50" s="3"/>
      <c r="L50" s="3"/>
    </row>
    <row r="52" spans="1:12">
      <c r="D52" s="133">
        <f>D28-'расшифровка 2.2'!F6</f>
        <v>0</v>
      </c>
    </row>
  </sheetData>
  <mergeCells count="7">
    <mergeCell ref="I5:L5"/>
    <mergeCell ref="A47:L47"/>
    <mergeCell ref="A5:A6"/>
    <mergeCell ref="B5:B6"/>
    <mergeCell ref="C5:C6"/>
    <mergeCell ref="D5:D6"/>
    <mergeCell ref="E5:H5"/>
  </mergeCells>
  <pageMargins left="0.31496062992125984" right="0.11811023622047245" top="0.35433070866141736" bottom="0.35433070866141736" header="0.11811023622047245" footer="0.11811023622047245"/>
  <pageSetup paperSize="9" scale="60" orientation="landscape" r:id="rId1"/>
  <rowBreaks count="1" manualBreakCount="1">
    <brk id="27" max="11" man="1"/>
  </rowBreaks>
</worksheet>
</file>

<file path=xl/worksheets/sheet4.xml><?xml version="1.0" encoding="utf-8"?>
<worksheet xmlns="http://schemas.openxmlformats.org/spreadsheetml/2006/main" xmlns:r="http://schemas.openxmlformats.org/officeDocument/2006/relationships">
  <sheetPr>
    <tabColor rgb="FFFFFF00"/>
  </sheetPr>
  <dimension ref="A1:J119"/>
  <sheetViews>
    <sheetView view="pageBreakPreview" topLeftCell="A25" zoomScale="120" zoomScaleSheetLayoutView="120" workbookViewId="0">
      <selection activeCell="G17" sqref="G17"/>
    </sheetView>
  </sheetViews>
  <sheetFormatPr defaultRowHeight="15"/>
  <cols>
    <col min="1" max="1" width="38" style="119" customWidth="1"/>
    <col min="2" max="2" width="7.140625" style="14" customWidth="1"/>
    <col min="3" max="3" width="10.42578125" style="14" customWidth="1"/>
    <col min="4" max="4" width="6.85546875" style="14" customWidth="1"/>
    <col min="5" max="5" width="7.5703125" style="14" customWidth="1"/>
    <col min="6" max="6" width="18.42578125" style="14" customWidth="1"/>
    <col min="7" max="7" width="20.140625" style="14" customWidth="1"/>
    <col min="8" max="11" width="20.85546875" style="14" customWidth="1"/>
    <col min="12" max="16384" width="9.140625" style="14"/>
  </cols>
  <sheetData>
    <row r="1" spans="1:10" ht="47.25" customHeight="1">
      <c r="A1" s="276" t="s">
        <v>272</v>
      </c>
      <c r="B1" s="276"/>
      <c r="C1" s="276"/>
      <c r="D1" s="276"/>
      <c r="E1" s="276"/>
      <c r="F1" s="276"/>
      <c r="G1" s="276"/>
    </row>
    <row r="3" spans="1:10" ht="42.75" customHeight="1">
      <c r="A3" s="277" t="s">
        <v>273</v>
      </c>
      <c r="B3" s="277"/>
      <c r="C3" s="277"/>
      <c r="D3" s="277"/>
      <c r="E3" s="277"/>
      <c r="F3" s="277"/>
      <c r="G3" s="277"/>
    </row>
    <row r="4" spans="1:10">
      <c r="A4" s="278" t="s">
        <v>0</v>
      </c>
      <c r="B4" s="274" t="s">
        <v>274</v>
      </c>
      <c r="C4" s="274" t="s">
        <v>275</v>
      </c>
      <c r="D4" s="274" t="s">
        <v>276</v>
      </c>
      <c r="E4" s="274" t="s">
        <v>277</v>
      </c>
      <c r="F4" s="274" t="s">
        <v>278</v>
      </c>
      <c r="G4" s="274" t="s">
        <v>279</v>
      </c>
    </row>
    <row r="5" spans="1:10">
      <c r="A5" s="279"/>
      <c r="B5" s="275"/>
      <c r="C5" s="275"/>
      <c r="D5" s="275"/>
      <c r="E5" s="275"/>
      <c r="F5" s="275"/>
      <c r="G5" s="275"/>
    </row>
    <row r="6" spans="1:10" ht="18.75">
      <c r="A6" s="143" t="s">
        <v>280</v>
      </c>
      <c r="B6" s="144"/>
      <c r="C6" s="144"/>
      <c r="D6" s="144"/>
      <c r="E6" s="145"/>
      <c r="F6" s="145">
        <f>F38+F63+F83+F85+F87+F89+F34+F32+F30+F36+F96+F27+F24+F21+F19+F13+F7+F10</f>
        <v>37407616.539999999</v>
      </c>
      <c r="G6" s="145">
        <f>G38+G63+G83+G85+G87+G89+G34+G32+G30+G36+G96+G27+G24+G21+G19+G13+G7+G10</f>
        <v>37407616.539999999</v>
      </c>
      <c r="H6" s="146"/>
      <c r="I6" s="146">
        <v>31462786.23</v>
      </c>
      <c r="J6" s="146">
        <f>G6-I6-G89-G96</f>
        <v>2377526.2499999986</v>
      </c>
    </row>
    <row r="7" spans="1:10" ht="99.75">
      <c r="A7" s="123" t="s">
        <v>417</v>
      </c>
      <c r="B7" s="124" t="s">
        <v>281</v>
      </c>
      <c r="C7" s="124" t="s">
        <v>418</v>
      </c>
      <c r="D7" s="124" t="s">
        <v>282</v>
      </c>
      <c r="E7" s="124"/>
      <c r="F7" s="125">
        <f>G7</f>
        <v>559900</v>
      </c>
      <c r="G7" s="125">
        <f>G8+G9</f>
        <v>559900</v>
      </c>
      <c r="H7" s="146"/>
      <c r="I7" s="146"/>
    </row>
    <row r="8" spans="1:10">
      <c r="A8" s="118" t="s">
        <v>402</v>
      </c>
      <c r="B8" s="120" t="s">
        <v>314</v>
      </c>
      <c r="C8" s="120" t="s">
        <v>418</v>
      </c>
      <c r="D8" s="120" t="s">
        <v>336</v>
      </c>
      <c r="E8" s="120" t="s">
        <v>284</v>
      </c>
      <c r="F8" s="122">
        <f t="shared" ref="F8:F9" si="0">G8</f>
        <v>430000</v>
      </c>
      <c r="G8" s="147">
        <v>430000</v>
      </c>
      <c r="H8" s="146"/>
      <c r="I8" s="146"/>
    </row>
    <row r="9" spans="1:10">
      <c r="A9" s="118" t="s">
        <v>304</v>
      </c>
      <c r="B9" s="120" t="s">
        <v>314</v>
      </c>
      <c r="C9" s="120" t="s">
        <v>418</v>
      </c>
      <c r="D9" s="120" t="s">
        <v>336</v>
      </c>
      <c r="E9" s="120" t="s">
        <v>285</v>
      </c>
      <c r="F9" s="122">
        <f t="shared" si="0"/>
        <v>129900</v>
      </c>
      <c r="G9" s="147">
        <v>129900</v>
      </c>
      <c r="H9" s="146"/>
      <c r="I9" s="146"/>
    </row>
    <row r="10" spans="1:10" ht="85.5">
      <c r="A10" s="123" t="s">
        <v>420</v>
      </c>
      <c r="B10" s="124" t="s">
        <v>281</v>
      </c>
      <c r="C10" s="124" t="s">
        <v>419</v>
      </c>
      <c r="D10" s="124" t="s">
        <v>282</v>
      </c>
      <c r="E10" s="124"/>
      <c r="F10" s="125">
        <f>G10</f>
        <v>33900</v>
      </c>
      <c r="G10" s="125">
        <f>G11+G12</f>
        <v>33900</v>
      </c>
      <c r="H10" s="146"/>
      <c r="I10" s="146"/>
    </row>
    <row r="11" spans="1:10">
      <c r="A11" s="118" t="s">
        <v>402</v>
      </c>
      <c r="B11" s="120" t="s">
        <v>314</v>
      </c>
      <c r="C11" s="120" t="s">
        <v>419</v>
      </c>
      <c r="D11" s="120" t="s">
        <v>336</v>
      </c>
      <c r="E11" s="120" t="s">
        <v>284</v>
      </c>
      <c r="F11" s="122">
        <f t="shared" ref="F11:F12" si="1">G11</f>
        <v>26000</v>
      </c>
      <c r="G11" s="147">
        <v>26000</v>
      </c>
      <c r="H11" s="146"/>
      <c r="I11" s="146"/>
    </row>
    <row r="12" spans="1:10">
      <c r="A12" s="118" t="s">
        <v>304</v>
      </c>
      <c r="B12" s="120" t="s">
        <v>314</v>
      </c>
      <c r="C12" s="120" t="s">
        <v>419</v>
      </c>
      <c r="D12" s="120" t="s">
        <v>336</v>
      </c>
      <c r="E12" s="120" t="s">
        <v>285</v>
      </c>
      <c r="F12" s="122">
        <f t="shared" si="1"/>
        <v>7900</v>
      </c>
      <c r="G12" s="147">
        <v>7900</v>
      </c>
      <c r="H12" s="146">
        <f>G9+G12+G44+G69</f>
        <v>5330300</v>
      </c>
      <c r="I12" s="146"/>
    </row>
    <row r="13" spans="1:10" ht="128.25">
      <c r="A13" s="123" t="s">
        <v>411</v>
      </c>
      <c r="B13" s="124" t="s">
        <v>281</v>
      </c>
      <c r="C13" s="124" t="s">
        <v>410</v>
      </c>
      <c r="D13" s="124" t="s">
        <v>282</v>
      </c>
      <c r="E13" s="124"/>
      <c r="F13" s="125">
        <f>G13</f>
        <v>173886.19</v>
      </c>
      <c r="G13" s="125">
        <f>G14+G16+G17+G15+G18</f>
        <v>173886.19</v>
      </c>
      <c r="H13" s="146"/>
      <c r="I13" s="146"/>
      <c r="J13" s="146"/>
    </row>
    <row r="14" spans="1:10">
      <c r="A14" s="118" t="s">
        <v>402</v>
      </c>
      <c r="B14" s="120" t="s">
        <v>401</v>
      </c>
      <c r="C14" s="120" t="s">
        <v>410</v>
      </c>
      <c r="D14" s="120" t="s">
        <v>373</v>
      </c>
      <c r="E14" s="120" t="s">
        <v>284</v>
      </c>
      <c r="F14" s="122">
        <f t="shared" ref="F14:F16" si="2">G14</f>
        <v>129317.55</v>
      </c>
      <c r="G14" s="147">
        <f>122457.08+5334.3+1526.17</f>
        <v>129317.55</v>
      </c>
      <c r="H14" s="146"/>
      <c r="I14" s="146"/>
      <c r="J14" s="146"/>
    </row>
    <row r="15" spans="1:10">
      <c r="A15" s="118"/>
      <c r="B15" s="120" t="s">
        <v>401</v>
      </c>
      <c r="C15" s="120" t="s">
        <v>410</v>
      </c>
      <c r="D15" s="120" t="s">
        <v>373</v>
      </c>
      <c r="E15" s="120" t="s">
        <v>303</v>
      </c>
      <c r="F15" s="122">
        <f>G15</f>
        <v>1786</v>
      </c>
      <c r="G15" s="147">
        <v>1786</v>
      </c>
      <c r="H15" s="146"/>
      <c r="I15" s="146"/>
      <c r="J15" s="146"/>
    </row>
    <row r="16" spans="1:10">
      <c r="A16" s="118" t="s">
        <v>304</v>
      </c>
      <c r="B16" s="120" t="s">
        <v>401</v>
      </c>
      <c r="C16" s="120" t="s">
        <v>410</v>
      </c>
      <c r="D16" s="120" t="s">
        <v>373</v>
      </c>
      <c r="E16" s="120" t="s">
        <v>285</v>
      </c>
      <c r="F16" s="122">
        <f t="shared" si="2"/>
        <v>39053.89</v>
      </c>
      <c r="G16" s="147">
        <f>36982.04+1610.95+460.9</f>
        <v>39053.89</v>
      </c>
      <c r="H16" s="146"/>
      <c r="I16" s="146"/>
      <c r="J16" s="146"/>
    </row>
    <row r="17" spans="1:10" ht="25.5">
      <c r="A17" s="121" t="s">
        <v>320</v>
      </c>
      <c r="B17" s="120" t="s">
        <v>401</v>
      </c>
      <c r="C17" s="120" t="s">
        <v>410</v>
      </c>
      <c r="D17" s="120" t="s">
        <v>373</v>
      </c>
      <c r="E17" s="120" t="s">
        <v>299</v>
      </c>
      <c r="F17" s="122">
        <f t="shared" ref="F17" si="3">G17</f>
        <v>3600</v>
      </c>
      <c r="G17" s="147">
        <f>12460-8860</f>
        <v>3600</v>
      </c>
      <c r="H17" s="146"/>
      <c r="I17" s="146"/>
      <c r="J17" s="146"/>
    </row>
    <row r="18" spans="1:10">
      <c r="A18" s="121"/>
      <c r="B18" s="120" t="s">
        <v>401</v>
      </c>
      <c r="C18" s="120" t="s">
        <v>410</v>
      </c>
      <c r="D18" s="120" t="s">
        <v>373</v>
      </c>
      <c r="E18" s="120" t="s">
        <v>300</v>
      </c>
      <c r="F18" s="122">
        <f>G18</f>
        <v>128.75</v>
      </c>
      <c r="G18" s="147">
        <v>128.75</v>
      </c>
      <c r="H18" s="146"/>
      <c r="I18" s="146"/>
      <c r="J18" s="146"/>
    </row>
    <row r="19" spans="1:10" ht="142.5">
      <c r="A19" s="123" t="s">
        <v>412</v>
      </c>
      <c r="B19" s="124" t="s">
        <v>281</v>
      </c>
      <c r="C19" s="124" t="s">
        <v>408</v>
      </c>
      <c r="D19" s="124" t="s">
        <v>282</v>
      </c>
      <c r="E19" s="124"/>
      <c r="F19" s="125">
        <f>G19</f>
        <v>227220</v>
      </c>
      <c r="G19" s="125">
        <f>G20</f>
        <v>227220</v>
      </c>
      <c r="H19" s="146"/>
      <c r="I19" s="146"/>
      <c r="J19" s="146"/>
    </row>
    <row r="20" spans="1:10">
      <c r="A20" s="118" t="s">
        <v>258</v>
      </c>
      <c r="B20" s="120" t="s">
        <v>401</v>
      </c>
      <c r="C20" s="120" t="s">
        <v>408</v>
      </c>
      <c r="D20" s="120" t="s">
        <v>373</v>
      </c>
      <c r="E20" s="120" t="s">
        <v>409</v>
      </c>
      <c r="F20" s="122">
        <f t="shared" ref="F20" si="4">G20</f>
        <v>227220</v>
      </c>
      <c r="G20" s="147">
        <v>227220</v>
      </c>
      <c r="H20" s="146"/>
      <c r="I20" s="146"/>
      <c r="J20" s="146"/>
    </row>
    <row r="21" spans="1:10" ht="99.75">
      <c r="A21" s="123" t="s">
        <v>356</v>
      </c>
      <c r="B21" s="124" t="s">
        <v>281</v>
      </c>
      <c r="C21" s="124" t="s">
        <v>400</v>
      </c>
      <c r="D21" s="124" t="s">
        <v>282</v>
      </c>
      <c r="E21" s="124"/>
      <c r="F21" s="125">
        <f>G21</f>
        <v>101650</v>
      </c>
      <c r="G21" s="125">
        <f>G22+G23</f>
        <v>101650</v>
      </c>
      <c r="H21" s="146"/>
      <c r="I21" s="146"/>
    </row>
    <row r="22" spans="1:10">
      <c r="A22" s="118" t="s">
        <v>402</v>
      </c>
      <c r="B22" s="120" t="s">
        <v>401</v>
      </c>
      <c r="C22" s="120" t="s">
        <v>400</v>
      </c>
      <c r="D22" s="120" t="s">
        <v>373</v>
      </c>
      <c r="E22" s="120" t="s">
        <v>284</v>
      </c>
      <c r="F22" s="122">
        <f t="shared" ref="F22" si="5">G22</f>
        <v>78050</v>
      </c>
      <c r="G22" s="147">
        <v>78050</v>
      </c>
      <c r="H22" s="146"/>
      <c r="I22" s="146"/>
    </row>
    <row r="23" spans="1:10">
      <c r="A23" s="118" t="s">
        <v>304</v>
      </c>
      <c r="B23" s="120" t="s">
        <v>401</v>
      </c>
      <c r="C23" s="120" t="s">
        <v>400</v>
      </c>
      <c r="D23" s="120" t="s">
        <v>373</v>
      </c>
      <c r="E23" s="120" t="s">
        <v>285</v>
      </c>
      <c r="F23" s="122">
        <f t="shared" ref="F23" si="6">G23</f>
        <v>23600</v>
      </c>
      <c r="G23" s="147">
        <v>23600</v>
      </c>
      <c r="H23" s="146"/>
      <c r="I23" s="146"/>
    </row>
    <row r="24" spans="1:10" ht="99.75">
      <c r="A24" s="123" t="s">
        <v>397</v>
      </c>
      <c r="B24" s="124" t="s">
        <v>281</v>
      </c>
      <c r="C24" s="124" t="s">
        <v>394</v>
      </c>
      <c r="D24" s="124" t="s">
        <v>282</v>
      </c>
      <c r="E24" s="124"/>
      <c r="F24" s="125">
        <f>G24</f>
        <v>1450559.1099999999</v>
      </c>
      <c r="G24" s="125">
        <f>G25+G26</f>
        <v>1450559.1099999999</v>
      </c>
      <c r="H24" s="146"/>
      <c r="I24" s="146"/>
    </row>
    <row r="25" spans="1:10" ht="38.25">
      <c r="A25" s="118" t="s">
        <v>407</v>
      </c>
      <c r="B25" s="120" t="s">
        <v>314</v>
      </c>
      <c r="C25" s="120" t="s">
        <v>394</v>
      </c>
      <c r="D25" s="120" t="s">
        <v>373</v>
      </c>
      <c r="E25" s="120" t="s">
        <v>395</v>
      </c>
      <c r="F25" s="122">
        <f>G25</f>
        <v>1430159.1099999999</v>
      </c>
      <c r="G25" s="147">
        <f>118250+348661.11+963248</f>
        <v>1430159.1099999999</v>
      </c>
      <c r="H25" s="146"/>
      <c r="I25" s="146"/>
    </row>
    <row r="26" spans="1:10" ht="25.5">
      <c r="A26" s="118" t="s">
        <v>254</v>
      </c>
      <c r="B26" s="120" t="s">
        <v>314</v>
      </c>
      <c r="C26" s="120" t="s">
        <v>394</v>
      </c>
      <c r="D26" s="120" t="s">
        <v>373</v>
      </c>
      <c r="E26" s="120" t="s">
        <v>300</v>
      </c>
      <c r="F26" s="122">
        <f>G26</f>
        <v>20400</v>
      </c>
      <c r="G26" s="147">
        <v>20400</v>
      </c>
      <c r="H26" s="146"/>
      <c r="I26" s="146"/>
    </row>
    <row r="27" spans="1:10" ht="128.25">
      <c r="A27" s="123" t="s">
        <v>393</v>
      </c>
      <c r="B27" s="124" t="s">
        <v>281</v>
      </c>
      <c r="C27" s="124" t="s">
        <v>391</v>
      </c>
      <c r="D27" s="124" t="s">
        <v>282</v>
      </c>
      <c r="E27" s="124"/>
      <c r="F27" s="125">
        <f>G27</f>
        <v>226211.18</v>
      </c>
      <c r="G27" s="125">
        <f>G28+G29</f>
        <v>226211.18</v>
      </c>
      <c r="H27" s="146"/>
      <c r="I27" s="146"/>
    </row>
    <row r="28" spans="1:10">
      <c r="A28" s="118"/>
      <c r="B28" s="120" t="s">
        <v>314</v>
      </c>
      <c r="C28" s="120" t="s">
        <v>391</v>
      </c>
      <c r="D28" s="120" t="s">
        <v>373</v>
      </c>
      <c r="E28" s="120" t="s">
        <v>390</v>
      </c>
      <c r="F28" s="122">
        <f t="shared" ref="F28" si="7">G28</f>
        <v>219942.78</v>
      </c>
      <c r="G28" s="147">
        <f>130800+31000+22000+19500+16642.78</f>
        <v>219942.78</v>
      </c>
      <c r="H28" s="146"/>
      <c r="I28" s="146"/>
    </row>
    <row r="29" spans="1:10">
      <c r="A29" s="118"/>
      <c r="B29" s="120" t="s">
        <v>314</v>
      </c>
      <c r="C29" s="120" t="s">
        <v>391</v>
      </c>
      <c r="D29" s="120" t="s">
        <v>373</v>
      </c>
      <c r="E29" s="120" t="s">
        <v>285</v>
      </c>
      <c r="F29" s="122">
        <f t="shared" ref="F29" si="8">G29</f>
        <v>6268.4</v>
      </c>
      <c r="G29" s="147">
        <v>6268.4</v>
      </c>
      <c r="H29" s="146"/>
      <c r="I29" s="146"/>
    </row>
    <row r="30" spans="1:10" ht="71.25">
      <c r="A30" s="123" t="s">
        <v>386</v>
      </c>
      <c r="B30" s="124" t="s">
        <v>281</v>
      </c>
      <c r="C30" s="124" t="s">
        <v>378</v>
      </c>
      <c r="D30" s="124" t="s">
        <v>282</v>
      </c>
      <c r="E30" s="124"/>
      <c r="F30" s="125">
        <f>G30</f>
        <v>9000</v>
      </c>
      <c r="G30" s="125">
        <f>G31</f>
        <v>9000</v>
      </c>
      <c r="H30" s="146"/>
      <c r="I30" s="146"/>
    </row>
    <row r="31" spans="1:10">
      <c r="A31" s="118"/>
      <c r="B31" s="120" t="s">
        <v>314</v>
      </c>
      <c r="C31" s="120" t="s">
        <v>378</v>
      </c>
      <c r="D31" s="120" t="s">
        <v>373</v>
      </c>
      <c r="E31" s="120" t="s">
        <v>299</v>
      </c>
      <c r="F31" s="122">
        <f t="shared" ref="F31" si="9">G31</f>
        <v>9000</v>
      </c>
      <c r="G31" s="147">
        <v>9000</v>
      </c>
      <c r="H31" s="146"/>
      <c r="I31" s="146"/>
    </row>
    <row r="32" spans="1:10" ht="99.75">
      <c r="A32" s="123" t="s">
        <v>385</v>
      </c>
      <c r="B32" s="124" t="s">
        <v>281</v>
      </c>
      <c r="C32" s="124" t="s">
        <v>377</v>
      </c>
      <c r="D32" s="124" t="s">
        <v>282</v>
      </c>
      <c r="E32" s="124"/>
      <c r="F32" s="125">
        <f>G32</f>
        <v>319000</v>
      </c>
      <c r="G32" s="125">
        <f>G33</f>
        <v>319000</v>
      </c>
      <c r="H32" s="146"/>
      <c r="I32" s="146"/>
    </row>
    <row r="33" spans="1:10">
      <c r="A33" s="118"/>
      <c r="B33" s="120" t="s">
        <v>314</v>
      </c>
      <c r="C33" s="120" t="s">
        <v>377</v>
      </c>
      <c r="D33" s="120" t="s">
        <v>373</v>
      </c>
      <c r="E33" s="120" t="s">
        <v>297</v>
      </c>
      <c r="F33" s="122">
        <f t="shared" ref="F33" si="10">G33</f>
        <v>319000</v>
      </c>
      <c r="G33" s="147">
        <v>319000</v>
      </c>
      <c r="H33" s="146"/>
      <c r="I33" s="146"/>
    </row>
    <row r="34" spans="1:10" ht="77.25" customHeight="1">
      <c r="A34" s="123" t="s">
        <v>376</v>
      </c>
      <c r="B34" s="124" t="s">
        <v>281</v>
      </c>
      <c r="C34" s="124" t="s">
        <v>372</v>
      </c>
      <c r="D34" s="124" t="s">
        <v>282</v>
      </c>
      <c r="E34" s="124"/>
      <c r="F34" s="125">
        <f>G34</f>
        <v>30000</v>
      </c>
      <c r="G34" s="125">
        <f>G35</f>
        <v>30000</v>
      </c>
      <c r="H34" s="146"/>
      <c r="I34" s="146"/>
    </row>
    <row r="35" spans="1:10">
      <c r="A35" s="118"/>
      <c r="B35" s="120" t="s">
        <v>314</v>
      </c>
      <c r="C35" s="120" t="s">
        <v>372</v>
      </c>
      <c r="D35" s="120" t="s">
        <v>373</v>
      </c>
      <c r="E35" s="120" t="s">
        <v>429</v>
      </c>
      <c r="F35" s="122">
        <f t="shared" ref="F35" si="11">G35</f>
        <v>30000</v>
      </c>
      <c r="G35" s="147">
        <v>30000</v>
      </c>
      <c r="H35" s="146"/>
      <c r="I35" s="146"/>
    </row>
    <row r="36" spans="1:10" ht="99.75">
      <c r="A36" s="123" t="s">
        <v>382</v>
      </c>
      <c r="B36" s="124" t="s">
        <v>281</v>
      </c>
      <c r="C36" s="126" t="s">
        <v>381</v>
      </c>
      <c r="D36" s="124" t="s">
        <v>282</v>
      </c>
      <c r="E36" s="124"/>
      <c r="F36" s="125">
        <f>G36</f>
        <v>183826</v>
      </c>
      <c r="G36" s="125">
        <f>G37</f>
        <v>183826</v>
      </c>
      <c r="H36" s="146"/>
      <c r="I36" s="146"/>
    </row>
    <row r="37" spans="1:10">
      <c r="A37" s="118"/>
      <c r="B37" s="120" t="s">
        <v>314</v>
      </c>
      <c r="C37" s="120" t="s">
        <v>381</v>
      </c>
      <c r="D37" s="120" t="s">
        <v>373</v>
      </c>
      <c r="E37" s="120" t="s">
        <v>427</v>
      </c>
      <c r="F37" s="122">
        <f t="shared" ref="F37" si="12">G37</f>
        <v>183826</v>
      </c>
      <c r="G37" s="147">
        <v>183826</v>
      </c>
      <c r="H37" s="146"/>
      <c r="I37" s="146"/>
    </row>
    <row r="38" spans="1:10" ht="113.25" customHeight="1">
      <c r="A38" s="123" t="s">
        <v>305</v>
      </c>
      <c r="B38" s="124" t="s">
        <v>281</v>
      </c>
      <c r="C38" s="124" t="s">
        <v>306</v>
      </c>
      <c r="D38" s="124" t="s">
        <v>282</v>
      </c>
      <c r="E38" s="124"/>
      <c r="F38" s="125">
        <f>SUM(F39:F62)</f>
        <v>7750849.9999999991</v>
      </c>
      <c r="G38" s="125">
        <f>SUM(G39:G62)</f>
        <v>7750849.9999999991</v>
      </c>
      <c r="I38" s="146">
        <f>G6-I6</f>
        <v>5944830.3099999987</v>
      </c>
    </row>
    <row r="39" spans="1:10" ht="29.25" customHeight="1">
      <c r="A39" s="118" t="s">
        <v>301</v>
      </c>
      <c r="B39" s="120" t="s">
        <v>314</v>
      </c>
      <c r="C39" s="120" t="s">
        <v>306</v>
      </c>
      <c r="D39" s="120" t="s">
        <v>336</v>
      </c>
      <c r="E39" s="120" t="s">
        <v>284</v>
      </c>
      <c r="F39" s="122">
        <f t="shared" ref="F39:F61" si="13">G39</f>
        <v>1863000</v>
      </c>
      <c r="G39" s="147">
        <f>1919000-26000-30000</f>
        <v>1863000</v>
      </c>
      <c r="H39" s="146"/>
      <c r="I39" s="146">
        <f>G83+G85+G87+G89</f>
        <v>3252900</v>
      </c>
    </row>
    <row r="40" spans="1:10">
      <c r="A40" s="118" t="s">
        <v>249</v>
      </c>
      <c r="B40" s="115" t="s">
        <v>314</v>
      </c>
      <c r="C40" s="120" t="s">
        <v>306</v>
      </c>
      <c r="D40" s="115" t="s">
        <v>336</v>
      </c>
      <c r="E40" s="115" t="s">
        <v>286</v>
      </c>
      <c r="F40" s="116">
        <f t="shared" ref="F40" si="14">G40</f>
        <v>1800</v>
      </c>
      <c r="G40" s="122">
        <v>1800</v>
      </c>
    </row>
    <row r="41" spans="1:10">
      <c r="A41" s="118" t="s">
        <v>250</v>
      </c>
      <c r="B41" s="115" t="s">
        <v>314</v>
      </c>
      <c r="C41" s="120" t="s">
        <v>306</v>
      </c>
      <c r="D41" s="115" t="s">
        <v>336</v>
      </c>
      <c r="E41" s="115" t="s">
        <v>287</v>
      </c>
      <c r="F41" s="116">
        <f t="shared" si="13"/>
        <v>7200</v>
      </c>
      <c r="G41" s="122">
        <f>1500+5700</f>
        <v>7200</v>
      </c>
    </row>
    <row r="42" spans="1:10">
      <c r="A42" s="118" t="s">
        <v>251</v>
      </c>
      <c r="B42" s="115" t="s">
        <v>314</v>
      </c>
      <c r="C42" s="120" t="s">
        <v>306</v>
      </c>
      <c r="D42" s="115" t="s">
        <v>336</v>
      </c>
      <c r="E42" s="115" t="s">
        <v>288</v>
      </c>
      <c r="F42" s="116">
        <f t="shared" ref="F42" si="15">G42</f>
        <v>9900</v>
      </c>
      <c r="G42" s="122">
        <v>9900</v>
      </c>
    </row>
    <row r="43" spans="1:10" ht="31.5" customHeight="1">
      <c r="A43" s="118" t="s">
        <v>302</v>
      </c>
      <c r="B43" s="120" t="s">
        <v>314</v>
      </c>
      <c r="C43" s="120" t="s">
        <v>306</v>
      </c>
      <c r="D43" s="120" t="s">
        <v>336</v>
      </c>
      <c r="E43" s="120" t="s">
        <v>303</v>
      </c>
      <c r="F43" s="122">
        <f t="shared" si="13"/>
        <v>1100</v>
      </c>
      <c r="G43" s="147">
        <f>7000-5900</f>
        <v>1100</v>
      </c>
      <c r="I43" s="146"/>
      <c r="J43" s="146"/>
    </row>
    <row r="44" spans="1:10" ht="18" customHeight="1">
      <c r="A44" s="118" t="s">
        <v>304</v>
      </c>
      <c r="B44" s="120" t="s">
        <v>314</v>
      </c>
      <c r="C44" s="120" t="s">
        <v>306</v>
      </c>
      <c r="D44" s="120" t="s">
        <v>336</v>
      </c>
      <c r="E44" s="120" t="s">
        <v>285</v>
      </c>
      <c r="F44" s="122">
        <f t="shared" si="13"/>
        <v>542500</v>
      </c>
      <c r="G44" s="147">
        <f>550400-7900</f>
        <v>542500</v>
      </c>
      <c r="H44" s="146"/>
    </row>
    <row r="45" spans="1:10" ht="18" customHeight="1">
      <c r="A45" s="121" t="s">
        <v>330</v>
      </c>
      <c r="B45" s="120" t="s">
        <v>314</v>
      </c>
      <c r="C45" s="120" t="s">
        <v>306</v>
      </c>
      <c r="D45" s="120" t="s">
        <v>336</v>
      </c>
      <c r="E45" s="120" t="s">
        <v>289</v>
      </c>
      <c r="F45" s="122">
        <f t="shared" si="13"/>
        <v>36080.959999999999</v>
      </c>
      <c r="G45" s="157">
        <v>36080.959999999999</v>
      </c>
      <c r="J45" s="146"/>
    </row>
    <row r="46" spans="1:10" ht="32.25" customHeight="1">
      <c r="A46" s="121" t="s">
        <v>327</v>
      </c>
      <c r="B46" s="120" t="s">
        <v>314</v>
      </c>
      <c r="C46" s="120" t="s">
        <v>306</v>
      </c>
      <c r="D46" s="120" t="s">
        <v>336</v>
      </c>
      <c r="E46" s="120" t="s">
        <v>291</v>
      </c>
      <c r="F46" s="122">
        <f t="shared" si="13"/>
        <v>425500</v>
      </c>
      <c r="G46" s="147">
        <v>425500</v>
      </c>
      <c r="I46" s="146"/>
    </row>
    <row r="47" spans="1:10" ht="31.5" customHeight="1">
      <c r="A47" s="121" t="s">
        <v>328</v>
      </c>
      <c r="B47" s="120" t="s">
        <v>314</v>
      </c>
      <c r="C47" s="120" t="s">
        <v>306</v>
      </c>
      <c r="D47" s="120" t="s">
        <v>336</v>
      </c>
      <c r="E47" s="120" t="s">
        <v>323</v>
      </c>
      <c r="F47" s="122">
        <f t="shared" si="13"/>
        <v>3343000</v>
      </c>
      <c r="G47" s="147">
        <v>3343000</v>
      </c>
    </row>
    <row r="48" spans="1:10" ht="35.25" customHeight="1">
      <c r="A48" s="121" t="s">
        <v>329</v>
      </c>
      <c r="B48" s="120" t="s">
        <v>314</v>
      </c>
      <c r="C48" s="120" t="s">
        <v>306</v>
      </c>
      <c r="D48" s="120" t="s">
        <v>336</v>
      </c>
      <c r="E48" s="120" t="s">
        <v>292</v>
      </c>
      <c r="F48" s="122">
        <f t="shared" si="13"/>
        <v>104200</v>
      </c>
      <c r="G48" s="122">
        <f>74200+30000</f>
        <v>104200</v>
      </c>
    </row>
    <row r="49" spans="1:8" ht="44.25" customHeight="1">
      <c r="A49" s="121" t="s">
        <v>331</v>
      </c>
      <c r="B49" s="120" t="s">
        <v>314</v>
      </c>
      <c r="C49" s="120" t="s">
        <v>306</v>
      </c>
      <c r="D49" s="120" t="s">
        <v>336</v>
      </c>
      <c r="E49" s="120" t="s">
        <v>293</v>
      </c>
      <c r="F49" s="122">
        <f t="shared" si="13"/>
        <v>129600</v>
      </c>
      <c r="G49" s="122">
        <f>61600+28000+40000</f>
        <v>129600</v>
      </c>
    </row>
    <row r="50" spans="1:8" ht="108" customHeight="1">
      <c r="A50" s="121" t="s">
        <v>332</v>
      </c>
      <c r="B50" s="120" t="s">
        <v>314</v>
      </c>
      <c r="C50" s="120" t="s">
        <v>306</v>
      </c>
      <c r="D50" s="120" t="s">
        <v>336</v>
      </c>
      <c r="E50" s="120" t="s">
        <v>294</v>
      </c>
      <c r="F50" s="122">
        <f t="shared" si="13"/>
        <v>77129.759999999995</v>
      </c>
      <c r="G50" s="122">
        <f>54700+18137.76+1000+7292-4000</f>
        <v>77129.759999999995</v>
      </c>
    </row>
    <row r="51" spans="1:8" ht="18" customHeight="1">
      <c r="A51" s="121" t="s">
        <v>333</v>
      </c>
      <c r="B51" s="120" t="s">
        <v>314</v>
      </c>
      <c r="C51" s="120" t="s">
        <v>306</v>
      </c>
      <c r="D51" s="120" t="s">
        <v>336</v>
      </c>
      <c r="E51" s="120" t="s">
        <v>296</v>
      </c>
      <c r="F51" s="122">
        <f t="shared" si="13"/>
        <v>79000</v>
      </c>
      <c r="G51" s="122">
        <f>65000+7000+20+6980</f>
        <v>79000</v>
      </c>
    </row>
    <row r="52" spans="1:8" ht="18" customHeight="1">
      <c r="A52" s="121" t="s">
        <v>334</v>
      </c>
      <c r="B52" s="120" t="s">
        <v>314</v>
      </c>
      <c r="C52" s="120" t="s">
        <v>306</v>
      </c>
      <c r="D52" s="120" t="s">
        <v>336</v>
      </c>
      <c r="E52" s="120" t="s">
        <v>297</v>
      </c>
      <c r="F52" s="122">
        <f t="shared" si="13"/>
        <v>11889.359999999999</v>
      </c>
      <c r="G52" s="122">
        <f>10600+1329.8-40.44</f>
        <v>11889.359999999999</v>
      </c>
    </row>
    <row r="53" spans="1:8" ht="18" customHeight="1">
      <c r="A53" s="121" t="str">
        <f>A72</f>
        <v xml:space="preserve">Услуги в области информационных технологий </v>
      </c>
      <c r="B53" s="120" t="s">
        <v>314</v>
      </c>
      <c r="C53" s="120" t="s">
        <v>306</v>
      </c>
      <c r="D53" s="120" t="s">
        <v>336</v>
      </c>
      <c r="E53" s="120" t="s">
        <v>298</v>
      </c>
      <c r="F53" s="122">
        <f t="shared" si="13"/>
        <v>14256</v>
      </c>
      <c r="G53" s="122">
        <f>19500-5244</f>
        <v>14256</v>
      </c>
    </row>
    <row r="54" spans="1:8" ht="41.25" customHeight="1">
      <c r="A54" s="121" t="s">
        <v>320</v>
      </c>
      <c r="B54" s="120" t="s">
        <v>314</v>
      </c>
      <c r="C54" s="120" t="s">
        <v>306</v>
      </c>
      <c r="D54" s="120" t="s">
        <v>336</v>
      </c>
      <c r="E54" s="120" t="s">
        <v>299</v>
      </c>
      <c r="F54" s="122">
        <f t="shared" si="13"/>
        <v>106552.58000000002</v>
      </c>
      <c r="G54" s="122">
        <f>230700-3085.8-29080.96-7292-78100-6588.66</f>
        <v>106552.58000000002</v>
      </c>
    </row>
    <row r="55" spans="1:8" ht="68.25" customHeight="1">
      <c r="A55" s="121" t="s">
        <v>326</v>
      </c>
      <c r="B55" s="120" t="s">
        <v>314</v>
      </c>
      <c r="C55" s="120" t="s">
        <v>306</v>
      </c>
      <c r="D55" s="120" t="s">
        <v>336</v>
      </c>
      <c r="E55" s="120" t="s">
        <v>283</v>
      </c>
      <c r="F55" s="122">
        <f t="shared" si="13"/>
        <v>0</v>
      </c>
      <c r="G55" s="122">
        <f>916050-327072.56-588977.44</f>
        <v>0</v>
      </c>
    </row>
    <row r="56" spans="1:8" ht="33.75" customHeight="1">
      <c r="A56" s="121" t="s">
        <v>424</v>
      </c>
      <c r="B56" s="120" t="s">
        <v>314</v>
      </c>
      <c r="C56" s="120" t="s">
        <v>306</v>
      </c>
      <c r="D56" s="120" t="s">
        <v>336</v>
      </c>
      <c r="E56" s="120" t="s">
        <v>423</v>
      </c>
      <c r="F56" s="122">
        <f t="shared" ref="F56" si="16">G56</f>
        <v>806983</v>
      </c>
      <c r="G56" s="122">
        <f>220636+586347</f>
        <v>806983</v>
      </c>
    </row>
    <row r="57" spans="1:8" ht="39.75" customHeight="1">
      <c r="A57" s="121" t="s">
        <v>426</v>
      </c>
      <c r="B57" s="120" t="s">
        <v>314</v>
      </c>
      <c r="C57" s="120" t="s">
        <v>306</v>
      </c>
      <c r="D57" s="120" t="s">
        <v>336</v>
      </c>
      <c r="E57" s="120" t="s">
        <v>425</v>
      </c>
      <c r="F57" s="122">
        <f t="shared" ref="F57:F58" si="17">G57</f>
        <v>108362.18000000001</v>
      </c>
      <c r="G57" s="122">
        <f>107558.32+803.86</f>
        <v>108362.18000000001</v>
      </c>
    </row>
    <row r="58" spans="1:8" ht="39.75" customHeight="1">
      <c r="A58" s="118" t="s">
        <v>399</v>
      </c>
      <c r="B58" s="115" t="s">
        <v>314</v>
      </c>
      <c r="C58" s="120" t="s">
        <v>308</v>
      </c>
      <c r="D58" s="115" t="s">
        <v>336</v>
      </c>
      <c r="E58" s="115" t="s">
        <v>428</v>
      </c>
      <c r="F58" s="122">
        <f t="shared" si="17"/>
        <v>1961</v>
      </c>
      <c r="G58" s="122">
        <v>1961</v>
      </c>
    </row>
    <row r="59" spans="1:8" ht="18" customHeight="1">
      <c r="A59" s="121" t="s">
        <v>258</v>
      </c>
      <c r="B59" s="120" t="s">
        <v>314</v>
      </c>
      <c r="C59" s="120" t="s">
        <v>306</v>
      </c>
      <c r="D59" s="120" t="s">
        <v>336</v>
      </c>
      <c r="E59" s="120" t="s">
        <v>324</v>
      </c>
      <c r="F59" s="122">
        <f t="shared" si="13"/>
        <v>3500</v>
      </c>
      <c r="G59" s="122">
        <f>24000-1000-7000-12500</f>
        <v>3500</v>
      </c>
    </row>
    <row r="60" spans="1:8" ht="18" customHeight="1">
      <c r="A60" s="121" t="s">
        <v>358</v>
      </c>
      <c r="B60" s="120" t="s">
        <v>314</v>
      </c>
      <c r="C60" s="120" t="s">
        <v>306</v>
      </c>
      <c r="D60" s="120" t="s">
        <v>336</v>
      </c>
      <c r="E60" s="120" t="s">
        <v>357</v>
      </c>
      <c r="F60" s="122">
        <f t="shared" si="13"/>
        <v>129.10000000000002</v>
      </c>
      <c r="G60" s="122">
        <f>1000-870.9</f>
        <v>129.10000000000002</v>
      </c>
    </row>
    <row r="61" spans="1:8" ht="18" customHeight="1">
      <c r="A61" s="121" t="s">
        <v>335</v>
      </c>
      <c r="B61" s="120" t="s">
        <v>314</v>
      </c>
      <c r="C61" s="120" t="s">
        <v>306</v>
      </c>
      <c r="D61" s="120" t="s">
        <v>336</v>
      </c>
      <c r="E61" s="120" t="s">
        <v>325</v>
      </c>
      <c r="F61" s="122">
        <f t="shared" si="13"/>
        <v>5000</v>
      </c>
      <c r="G61" s="122">
        <f>10000-5000</f>
        <v>5000</v>
      </c>
    </row>
    <row r="62" spans="1:8" ht="33" customHeight="1">
      <c r="A62" s="121" t="s">
        <v>254</v>
      </c>
      <c r="B62" s="120" t="s">
        <v>314</v>
      </c>
      <c r="C62" s="120" t="s">
        <v>306</v>
      </c>
      <c r="D62" s="120" t="s">
        <v>336</v>
      </c>
      <c r="E62" s="120" t="s">
        <v>300</v>
      </c>
      <c r="F62" s="122">
        <f>G62</f>
        <v>72206.06</v>
      </c>
      <c r="G62" s="122">
        <f>35000-18413.94+12000+31120+12500</f>
        <v>72206.06</v>
      </c>
    </row>
    <row r="63" spans="1:8" ht="159.75" customHeight="1">
      <c r="A63" s="123" t="s">
        <v>307</v>
      </c>
      <c r="B63" s="124" t="s">
        <v>281</v>
      </c>
      <c r="C63" s="124" t="s">
        <v>308</v>
      </c>
      <c r="D63" s="124" t="s">
        <v>282</v>
      </c>
      <c r="E63" s="124"/>
      <c r="F63" s="125">
        <f>SUM(F64:F82)</f>
        <v>21021410</v>
      </c>
      <c r="G63" s="125">
        <f>SUM(G64:G82)</f>
        <v>21021410</v>
      </c>
    </row>
    <row r="64" spans="1:8" ht="25.5">
      <c r="A64" s="118" t="s">
        <v>301</v>
      </c>
      <c r="B64" s="115" t="s">
        <v>314</v>
      </c>
      <c r="C64" s="120" t="s">
        <v>308</v>
      </c>
      <c r="D64" s="115" t="s">
        <v>336</v>
      </c>
      <c r="E64" s="115" t="s">
        <v>284</v>
      </c>
      <c r="F64" s="116">
        <f t="shared" ref="F64:F80" si="18">G64</f>
        <v>15500000</v>
      </c>
      <c r="G64" s="122">
        <f>14924000+276000+300000</f>
        <v>15500000</v>
      </c>
      <c r="H64" s="146"/>
    </row>
    <row r="65" spans="1:7">
      <c r="A65" s="118" t="s">
        <v>249</v>
      </c>
      <c r="B65" s="115" t="s">
        <v>314</v>
      </c>
      <c r="C65" s="120" t="s">
        <v>308</v>
      </c>
      <c r="D65" s="115" t="s">
        <v>336</v>
      </c>
      <c r="E65" s="115" t="s">
        <v>286</v>
      </c>
      <c r="F65" s="116">
        <f t="shared" si="18"/>
        <v>3400</v>
      </c>
      <c r="G65" s="122">
        <f>6000-2600</f>
        <v>3400</v>
      </c>
    </row>
    <row r="66" spans="1:7">
      <c r="A66" s="118" t="s">
        <v>250</v>
      </c>
      <c r="B66" s="115" t="s">
        <v>314</v>
      </c>
      <c r="C66" s="120" t="s">
        <v>308</v>
      </c>
      <c r="D66" s="115" t="s">
        <v>336</v>
      </c>
      <c r="E66" s="115" t="s">
        <v>287</v>
      </c>
      <c r="F66" s="116">
        <f t="shared" si="18"/>
        <v>29764</v>
      </c>
      <c r="G66" s="122">
        <f>18000+3698.7+8065.3</f>
        <v>29764</v>
      </c>
    </row>
    <row r="67" spans="1:7">
      <c r="A67" s="118" t="s">
        <v>251</v>
      </c>
      <c r="B67" s="115" t="s">
        <v>314</v>
      </c>
      <c r="C67" s="120" t="s">
        <v>308</v>
      </c>
      <c r="D67" s="115" t="s">
        <v>336</v>
      </c>
      <c r="E67" s="115" t="s">
        <v>288</v>
      </c>
      <c r="F67" s="116">
        <f t="shared" si="18"/>
        <v>5680.0000000000018</v>
      </c>
      <c r="G67" s="122">
        <f>29301.4-12000-11621.4</f>
        <v>5680.0000000000018</v>
      </c>
    </row>
    <row r="68" spans="1:7" ht="25.5">
      <c r="A68" s="118" t="s">
        <v>302</v>
      </c>
      <c r="B68" s="115" t="s">
        <v>314</v>
      </c>
      <c r="C68" s="120" t="s">
        <v>308</v>
      </c>
      <c r="D68" s="115" t="s">
        <v>336</v>
      </c>
      <c r="E68" s="115" t="s">
        <v>303</v>
      </c>
      <c r="F68" s="116">
        <f t="shared" si="18"/>
        <v>900</v>
      </c>
      <c r="G68" s="122">
        <v>900</v>
      </c>
    </row>
    <row r="69" spans="1:7">
      <c r="A69" s="118" t="s">
        <v>304</v>
      </c>
      <c r="B69" s="115" t="s">
        <v>314</v>
      </c>
      <c r="C69" s="120" t="s">
        <v>308</v>
      </c>
      <c r="D69" s="115" t="s">
        <v>336</v>
      </c>
      <c r="E69" s="115" t="s">
        <v>285</v>
      </c>
      <c r="F69" s="116">
        <f t="shared" si="18"/>
        <v>4650000</v>
      </c>
      <c r="G69" s="122">
        <f>4477200+82800+90000</f>
        <v>4650000</v>
      </c>
    </row>
    <row r="70" spans="1:7">
      <c r="A70" s="118" t="s">
        <v>318</v>
      </c>
      <c r="B70" s="115" t="s">
        <v>314</v>
      </c>
      <c r="C70" s="120" t="s">
        <v>308</v>
      </c>
      <c r="D70" s="115" t="s">
        <v>336</v>
      </c>
      <c r="E70" s="115" t="s">
        <v>290</v>
      </c>
      <c r="F70" s="116">
        <f t="shared" si="18"/>
        <v>5959</v>
      </c>
      <c r="G70" s="122">
        <f>6000-41</f>
        <v>5959</v>
      </c>
    </row>
    <row r="71" spans="1:7" ht="91.5" customHeight="1">
      <c r="A71" s="118" t="s">
        <v>319</v>
      </c>
      <c r="B71" s="115" t="s">
        <v>314</v>
      </c>
      <c r="C71" s="120" t="s">
        <v>308</v>
      </c>
      <c r="D71" s="115" t="s">
        <v>336</v>
      </c>
      <c r="E71" s="115" t="s">
        <v>295</v>
      </c>
      <c r="F71" s="116">
        <f t="shared" si="18"/>
        <v>35000</v>
      </c>
      <c r="G71" s="122">
        <v>35000</v>
      </c>
    </row>
    <row r="72" spans="1:7" ht="25.5">
      <c r="A72" s="118" t="s">
        <v>252</v>
      </c>
      <c r="B72" s="115" t="s">
        <v>314</v>
      </c>
      <c r="C72" s="120" t="s">
        <v>308</v>
      </c>
      <c r="D72" s="115" t="s">
        <v>336</v>
      </c>
      <c r="E72" s="115" t="s">
        <v>298</v>
      </c>
      <c r="F72" s="116">
        <f t="shared" si="18"/>
        <v>13000</v>
      </c>
      <c r="G72" s="122">
        <f>23000-10000</f>
        <v>13000</v>
      </c>
    </row>
    <row r="73" spans="1:7" ht="25.5">
      <c r="A73" s="118" t="s">
        <v>320</v>
      </c>
      <c r="B73" s="115" t="s">
        <v>314</v>
      </c>
      <c r="C73" s="120" t="s">
        <v>308</v>
      </c>
      <c r="D73" s="115" t="s">
        <v>336</v>
      </c>
      <c r="E73" s="115" t="s">
        <v>299</v>
      </c>
      <c r="F73" s="116">
        <f t="shared" si="18"/>
        <v>100045.37</v>
      </c>
      <c r="G73" s="122">
        <f>148000-35000-12954.63</f>
        <v>100045.37</v>
      </c>
    </row>
    <row r="74" spans="1:7" ht="69.75" customHeight="1">
      <c r="A74" s="118" t="s">
        <v>321</v>
      </c>
      <c r="B74" s="115" t="s">
        <v>314</v>
      </c>
      <c r="C74" s="120" t="s">
        <v>308</v>
      </c>
      <c r="D74" s="115" t="s">
        <v>336</v>
      </c>
      <c r="E74" s="115" t="s">
        <v>315</v>
      </c>
      <c r="F74" s="116">
        <f t="shared" si="18"/>
        <v>1.8189894035458565E-12</v>
      </c>
      <c r="G74" s="122">
        <f>25000-5453.1-10000-8996.9-550</f>
        <v>1.8189894035458565E-12</v>
      </c>
    </row>
    <row r="75" spans="1:7" ht="69.75" customHeight="1">
      <c r="A75" s="118" t="s">
        <v>321</v>
      </c>
      <c r="B75" s="115" t="s">
        <v>314</v>
      </c>
      <c r="C75" s="120" t="s">
        <v>308</v>
      </c>
      <c r="D75" s="115" t="s">
        <v>336</v>
      </c>
      <c r="E75" s="115" t="s">
        <v>422</v>
      </c>
      <c r="F75" s="116">
        <f t="shared" ref="F75" si="19">G75</f>
        <v>21546.9</v>
      </c>
      <c r="G75" s="122">
        <f>8996.9+12000+550</f>
        <v>21546.9</v>
      </c>
    </row>
    <row r="76" spans="1:7" ht="24.75" customHeight="1">
      <c r="A76" s="118" t="s">
        <v>399</v>
      </c>
      <c r="B76" s="115" t="s">
        <v>314</v>
      </c>
      <c r="C76" s="120" t="s">
        <v>308</v>
      </c>
      <c r="D76" s="115" t="s">
        <v>336</v>
      </c>
      <c r="E76" s="115" t="s">
        <v>428</v>
      </c>
      <c r="F76" s="116">
        <f t="shared" ref="F76" si="20">G76</f>
        <v>3000</v>
      </c>
      <c r="G76" s="122">
        <f>3000-3000+3000</f>
        <v>3000</v>
      </c>
    </row>
    <row r="77" spans="1:7">
      <c r="A77" s="118" t="s">
        <v>322</v>
      </c>
      <c r="B77" s="115" t="s">
        <v>314</v>
      </c>
      <c r="C77" s="120" t="s">
        <v>308</v>
      </c>
      <c r="D77" s="115" t="s">
        <v>336</v>
      </c>
      <c r="E77" s="115" t="s">
        <v>316</v>
      </c>
      <c r="F77" s="116">
        <f t="shared" si="18"/>
        <v>304673.11</v>
      </c>
      <c r="G77" s="122">
        <f>300000-15000-32700+51686.11+687</f>
        <v>304673.11</v>
      </c>
    </row>
    <row r="78" spans="1:7">
      <c r="A78" s="118" t="s">
        <v>253</v>
      </c>
      <c r="B78" s="115" t="s">
        <v>314</v>
      </c>
      <c r="C78" s="120" t="s">
        <v>308</v>
      </c>
      <c r="D78" s="115" t="s">
        <v>336</v>
      </c>
      <c r="E78" s="115" t="s">
        <v>317</v>
      </c>
      <c r="F78" s="116">
        <f t="shared" si="18"/>
        <v>116500</v>
      </c>
      <c r="G78" s="122">
        <f>84000+35000-2500</f>
        <v>116500</v>
      </c>
    </row>
    <row r="79" spans="1:7">
      <c r="A79" s="118" t="s">
        <v>360</v>
      </c>
      <c r="B79" s="115" t="s">
        <v>314</v>
      </c>
      <c r="C79" s="120" t="s">
        <v>308</v>
      </c>
      <c r="D79" s="115" t="s">
        <v>336</v>
      </c>
      <c r="E79" s="115" t="s">
        <v>359</v>
      </c>
      <c r="F79" s="116">
        <f t="shared" si="18"/>
        <v>49724.46</v>
      </c>
      <c r="G79" s="122">
        <f>45000+10000-5275.54</f>
        <v>49724.46</v>
      </c>
    </row>
    <row r="80" spans="1:7" ht="25.5">
      <c r="A80" s="118" t="s">
        <v>352</v>
      </c>
      <c r="B80" s="115" t="s">
        <v>314</v>
      </c>
      <c r="C80" s="120" t="s">
        <v>308</v>
      </c>
      <c r="D80" s="115" t="s">
        <v>336</v>
      </c>
      <c r="E80" s="115" t="s">
        <v>351</v>
      </c>
      <c r="F80" s="116">
        <f t="shared" si="18"/>
        <v>99784.16</v>
      </c>
      <c r="G80" s="122">
        <f>114000-51686.11+10000+27470.27</f>
        <v>99784.16</v>
      </c>
    </row>
    <row r="81" spans="1:7">
      <c r="A81" s="156" t="s">
        <v>358</v>
      </c>
      <c r="B81" s="115" t="s">
        <v>314</v>
      </c>
      <c r="C81" s="120" t="s">
        <v>308</v>
      </c>
      <c r="D81" s="115" t="s">
        <v>336</v>
      </c>
      <c r="E81" s="115" t="s">
        <v>357</v>
      </c>
      <c r="F81" s="116">
        <f t="shared" ref="F81" si="21">G81</f>
        <v>1770</v>
      </c>
      <c r="G81" s="122">
        <f>3000-1230</f>
        <v>1770</v>
      </c>
    </row>
    <row r="82" spans="1:7" ht="25.5">
      <c r="A82" s="118" t="s">
        <v>254</v>
      </c>
      <c r="B82" s="115" t="s">
        <v>314</v>
      </c>
      <c r="C82" s="120" t="s">
        <v>308</v>
      </c>
      <c r="D82" s="115" t="s">
        <v>336</v>
      </c>
      <c r="E82" s="115" t="s">
        <v>300</v>
      </c>
      <c r="F82" s="116">
        <f>G82</f>
        <v>80663</v>
      </c>
      <c r="G82" s="122">
        <f>31410+14100+32700+2453.1-0.1</f>
        <v>80663</v>
      </c>
    </row>
    <row r="83" spans="1:7" ht="128.25">
      <c r="A83" s="123" t="s">
        <v>309</v>
      </c>
      <c r="B83" s="124" t="s">
        <v>281</v>
      </c>
      <c r="C83" s="124" t="s">
        <v>310</v>
      </c>
      <c r="D83" s="124" t="s">
        <v>282</v>
      </c>
      <c r="E83" s="124"/>
      <c r="F83" s="125">
        <f>F84</f>
        <v>123600</v>
      </c>
      <c r="G83" s="125">
        <f>G84</f>
        <v>123600</v>
      </c>
    </row>
    <row r="84" spans="1:7">
      <c r="A84" s="118" t="s">
        <v>258</v>
      </c>
      <c r="B84" s="120" t="s">
        <v>314</v>
      </c>
      <c r="C84" s="120" t="s">
        <v>310</v>
      </c>
      <c r="D84" s="115" t="s">
        <v>336</v>
      </c>
      <c r="E84" s="115" t="s">
        <v>383</v>
      </c>
      <c r="F84" s="116">
        <f>G84</f>
        <v>123600</v>
      </c>
      <c r="G84" s="122">
        <v>123600</v>
      </c>
    </row>
    <row r="85" spans="1:7" ht="42.75">
      <c r="A85" s="127" t="s">
        <v>259</v>
      </c>
      <c r="B85" s="124" t="s">
        <v>281</v>
      </c>
      <c r="C85" s="124" t="s">
        <v>313</v>
      </c>
      <c r="D85" s="124" t="s">
        <v>282</v>
      </c>
      <c r="E85" s="142"/>
      <c r="F85" s="128">
        <f>F86</f>
        <v>1480900</v>
      </c>
      <c r="G85" s="128">
        <f>G86</f>
        <v>1480900</v>
      </c>
    </row>
    <row r="86" spans="1:7" s="151" customFormat="1">
      <c r="A86" s="148" t="s">
        <v>258</v>
      </c>
      <c r="B86" s="149" t="s">
        <v>314</v>
      </c>
      <c r="C86" s="149" t="s">
        <v>313</v>
      </c>
      <c r="D86" s="149" t="s">
        <v>336</v>
      </c>
      <c r="E86" s="150" t="s">
        <v>384</v>
      </c>
      <c r="F86" s="116">
        <f>G86</f>
        <v>1480900</v>
      </c>
      <c r="G86" s="116">
        <v>1480900</v>
      </c>
    </row>
    <row r="87" spans="1:7" ht="128.25">
      <c r="A87" s="129" t="s">
        <v>311</v>
      </c>
      <c r="B87" s="124" t="s">
        <v>281</v>
      </c>
      <c r="C87" s="124" t="s">
        <v>312</v>
      </c>
      <c r="D87" s="126" t="s">
        <v>282</v>
      </c>
      <c r="E87" s="130"/>
      <c r="F87" s="131">
        <f>F88</f>
        <v>148400</v>
      </c>
      <c r="G87" s="131">
        <f>G88</f>
        <v>148400</v>
      </c>
    </row>
    <row r="88" spans="1:7">
      <c r="A88" s="132" t="s">
        <v>258</v>
      </c>
      <c r="B88" s="120" t="s">
        <v>314</v>
      </c>
      <c r="C88" s="120" t="s">
        <v>312</v>
      </c>
      <c r="D88" s="115" t="s">
        <v>336</v>
      </c>
      <c r="E88" s="117" t="s">
        <v>324</v>
      </c>
      <c r="F88" s="116">
        <f t="shared" ref="F88:F119" si="22">G88</f>
        <v>148400</v>
      </c>
      <c r="G88" s="122">
        <f>160600-12200</f>
        <v>148400</v>
      </c>
    </row>
    <row r="89" spans="1:7">
      <c r="A89" s="160"/>
      <c r="B89" s="161" t="s">
        <v>281</v>
      </c>
      <c r="C89" s="161" t="s">
        <v>369</v>
      </c>
      <c r="D89" s="161" t="s">
        <v>282</v>
      </c>
      <c r="E89" s="161"/>
      <c r="F89" s="162">
        <f t="shared" si="22"/>
        <v>1500000</v>
      </c>
      <c r="G89" s="162">
        <f>SUM(G90:G95)</f>
        <v>1500000</v>
      </c>
    </row>
    <row r="90" spans="1:7" ht="25.5">
      <c r="A90" s="118" t="s">
        <v>320</v>
      </c>
      <c r="B90" s="158" t="s">
        <v>314</v>
      </c>
      <c r="C90" s="158" t="s">
        <v>370</v>
      </c>
      <c r="D90" s="158" t="s">
        <v>282</v>
      </c>
      <c r="E90" s="173" t="s">
        <v>299</v>
      </c>
      <c r="F90" s="175">
        <f>G90</f>
        <v>1000</v>
      </c>
      <c r="G90" s="175">
        <v>1000</v>
      </c>
    </row>
    <row r="91" spans="1:7" s="174" customFormat="1" ht="63.75">
      <c r="A91" s="118" t="s">
        <v>321</v>
      </c>
      <c r="B91" s="158" t="s">
        <v>314</v>
      </c>
      <c r="C91" s="158" t="s">
        <v>370</v>
      </c>
      <c r="D91" s="158" t="s">
        <v>282</v>
      </c>
      <c r="E91" s="173" t="s">
        <v>315</v>
      </c>
      <c r="F91" s="175">
        <f>G91</f>
        <v>270</v>
      </c>
      <c r="G91" s="175">
        <v>270</v>
      </c>
    </row>
    <row r="92" spans="1:7" s="174" customFormat="1">
      <c r="A92" s="118" t="s">
        <v>399</v>
      </c>
      <c r="B92" s="158" t="s">
        <v>314</v>
      </c>
      <c r="C92" s="158" t="s">
        <v>370</v>
      </c>
      <c r="D92" s="158" t="s">
        <v>282</v>
      </c>
      <c r="E92" s="173" t="s">
        <v>374</v>
      </c>
      <c r="F92" s="175">
        <f t="shared" ref="F92:F95" si="23">G92</f>
        <v>9000</v>
      </c>
      <c r="G92" s="175">
        <v>9000</v>
      </c>
    </row>
    <row r="93" spans="1:7" s="174" customFormat="1">
      <c r="A93" s="121" t="s">
        <v>358</v>
      </c>
      <c r="B93" s="158" t="s">
        <v>314</v>
      </c>
      <c r="C93" s="158" t="s">
        <v>370</v>
      </c>
      <c r="D93" s="158" t="s">
        <v>282</v>
      </c>
      <c r="E93" s="173" t="s">
        <v>357</v>
      </c>
      <c r="F93" s="175">
        <f t="shared" si="23"/>
        <v>503.35</v>
      </c>
      <c r="G93" s="175">
        <v>503.35</v>
      </c>
    </row>
    <row r="94" spans="1:7" ht="25.5">
      <c r="A94" s="118" t="s">
        <v>254</v>
      </c>
      <c r="B94" s="158" t="s">
        <v>314</v>
      </c>
      <c r="C94" s="158" t="s">
        <v>370</v>
      </c>
      <c r="D94" s="158" t="s">
        <v>282</v>
      </c>
      <c r="E94" s="158" t="s">
        <v>300</v>
      </c>
      <c r="F94" s="175">
        <f t="shared" si="23"/>
        <v>142425.26</v>
      </c>
      <c r="G94" s="159">
        <f>126683.12+15742.14</f>
        <v>142425.26</v>
      </c>
    </row>
    <row r="95" spans="1:7">
      <c r="A95" s="10" t="s">
        <v>371</v>
      </c>
      <c r="B95" s="158" t="s">
        <v>314</v>
      </c>
      <c r="C95" s="158" t="s">
        <v>370</v>
      </c>
      <c r="D95" s="158" t="s">
        <v>282</v>
      </c>
      <c r="E95" s="158" t="s">
        <v>324</v>
      </c>
      <c r="F95" s="175">
        <f t="shared" si="23"/>
        <v>1346801.39</v>
      </c>
      <c r="G95" s="159">
        <f>1347000-198.61</f>
        <v>1346801.39</v>
      </c>
    </row>
    <row r="96" spans="1:7">
      <c r="A96" s="164" t="s">
        <v>389</v>
      </c>
      <c r="B96" s="165" t="s">
        <v>281</v>
      </c>
      <c r="C96" s="165"/>
      <c r="D96" s="165" t="s">
        <v>282</v>
      </c>
      <c r="E96" s="165"/>
      <c r="F96" s="166">
        <f t="shared" si="22"/>
        <v>2067304.06</v>
      </c>
      <c r="G96" s="166">
        <f>SUM(G97:G119)</f>
        <v>2067304.06</v>
      </c>
    </row>
    <row r="97" spans="1:7">
      <c r="A97" s="10"/>
      <c r="B97" s="158" t="s">
        <v>314</v>
      </c>
      <c r="C97" s="120" t="s">
        <v>308</v>
      </c>
      <c r="D97" s="158" t="s">
        <v>336</v>
      </c>
      <c r="E97" s="158" t="s">
        <v>284</v>
      </c>
      <c r="F97" s="159">
        <f t="shared" si="22"/>
        <v>41.5</v>
      </c>
      <c r="G97" s="159">
        <v>41.5</v>
      </c>
    </row>
    <row r="98" spans="1:7">
      <c r="A98" s="10"/>
      <c r="B98" s="158" t="s">
        <v>314</v>
      </c>
      <c r="C98" s="120" t="s">
        <v>308</v>
      </c>
      <c r="D98" s="158" t="s">
        <v>336</v>
      </c>
      <c r="E98" s="158" t="s">
        <v>285</v>
      </c>
      <c r="F98" s="159">
        <f t="shared" ref="F98:F102" si="24">G98</f>
        <v>12.5</v>
      </c>
      <c r="G98" s="159">
        <v>12.5</v>
      </c>
    </row>
    <row r="99" spans="1:7">
      <c r="A99" s="10"/>
      <c r="B99" s="158" t="s">
        <v>314</v>
      </c>
      <c r="C99" s="120" t="s">
        <v>308</v>
      </c>
      <c r="D99" s="158" t="s">
        <v>336</v>
      </c>
      <c r="E99" s="158" t="s">
        <v>287</v>
      </c>
      <c r="F99" s="159">
        <f t="shared" si="24"/>
        <v>1934.7</v>
      </c>
      <c r="G99" s="159">
        <v>1934.7</v>
      </c>
    </row>
    <row r="100" spans="1:7">
      <c r="A100" s="10"/>
      <c r="B100" s="158" t="s">
        <v>314</v>
      </c>
      <c r="C100" s="120" t="s">
        <v>308</v>
      </c>
      <c r="D100" s="158" t="s">
        <v>336</v>
      </c>
      <c r="E100" s="158" t="s">
        <v>299</v>
      </c>
      <c r="F100" s="159">
        <f t="shared" si="24"/>
        <v>69000</v>
      </c>
      <c r="G100" s="159">
        <v>69000</v>
      </c>
    </row>
    <row r="101" spans="1:7">
      <c r="A101" s="10"/>
      <c r="B101" s="158" t="s">
        <v>314</v>
      </c>
      <c r="C101" s="120" t="s">
        <v>308</v>
      </c>
      <c r="D101" s="158" t="s">
        <v>336</v>
      </c>
      <c r="E101" s="158" t="s">
        <v>316</v>
      </c>
      <c r="F101" s="159">
        <f t="shared" si="24"/>
        <v>1198</v>
      </c>
      <c r="G101" s="159">
        <v>1198</v>
      </c>
    </row>
    <row r="102" spans="1:7">
      <c r="A102" s="10"/>
      <c r="B102" s="158" t="s">
        <v>314</v>
      </c>
      <c r="C102" s="120" t="s">
        <v>308</v>
      </c>
      <c r="D102" s="158" t="s">
        <v>336</v>
      </c>
      <c r="E102" s="158" t="s">
        <v>300</v>
      </c>
      <c r="F102" s="159">
        <f t="shared" si="24"/>
        <v>29030</v>
      </c>
      <c r="G102" s="159">
        <v>29030</v>
      </c>
    </row>
    <row r="103" spans="1:7">
      <c r="A103" s="178"/>
      <c r="B103" s="179" t="s">
        <v>314</v>
      </c>
      <c r="C103" s="180" t="s">
        <v>306</v>
      </c>
      <c r="D103" s="179" t="s">
        <v>336</v>
      </c>
      <c r="E103" s="179" t="s">
        <v>284</v>
      </c>
      <c r="F103" s="181">
        <f t="shared" si="22"/>
        <v>813.7</v>
      </c>
      <c r="G103" s="181">
        <v>813.7</v>
      </c>
    </row>
    <row r="104" spans="1:7">
      <c r="A104" s="178"/>
      <c r="B104" s="179" t="s">
        <v>314</v>
      </c>
      <c r="C104" s="180" t="s">
        <v>306</v>
      </c>
      <c r="D104" s="179" t="s">
        <v>336</v>
      </c>
      <c r="E104" s="179" t="s">
        <v>285</v>
      </c>
      <c r="F104" s="181">
        <f t="shared" ref="F104:F115" si="25">G104</f>
        <v>245.71</v>
      </c>
      <c r="G104" s="181">
        <v>245.71</v>
      </c>
    </row>
    <row r="105" spans="1:7">
      <c r="A105" s="178"/>
      <c r="B105" s="179" t="s">
        <v>314</v>
      </c>
      <c r="C105" s="180" t="s">
        <v>306</v>
      </c>
      <c r="D105" s="179" t="s">
        <v>336</v>
      </c>
      <c r="E105" s="179" t="s">
        <v>289</v>
      </c>
      <c r="F105" s="181">
        <f t="shared" si="25"/>
        <v>3070.36</v>
      </c>
      <c r="G105" s="181">
        <v>3070.36</v>
      </c>
    </row>
    <row r="106" spans="1:7">
      <c r="A106" s="178"/>
      <c r="B106" s="179" t="s">
        <v>314</v>
      </c>
      <c r="C106" s="180" t="s">
        <v>306</v>
      </c>
      <c r="D106" s="179" t="s">
        <v>336</v>
      </c>
      <c r="E106" s="179" t="s">
        <v>291</v>
      </c>
      <c r="F106" s="181">
        <f t="shared" si="25"/>
        <v>112659.76</v>
      </c>
      <c r="G106" s="181">
        <v>112659.76</v>
      </c>
    </row>
    <row r="107" spans="1:7">
      <c r="A107" s="178"/>
      <c r="B107" s="179" t="s">
        <v>314</v>
      </c>
      <c r="C107" s="180" t="s">
        <v>306</v>
      </c>
      <c r="D107" s="179" t="s">
        <v>336</v>
      </c>
      <c r="E107" s="179" t="s">
        <v>323</v>
      </c>
      <c r="F107" s="181">
        <f t="shared" si="25"/>
        <v>1380082.18</v>
      </c>
      <c r="G107" s="181">
        <v>1380082.18</v>
      </c>
    </row>
    <row r="108" spans="1:7">
      <c r="A108" s="178"/>
      <c r="B108" s="179" t="s">
        <v>314</v>
      </c>
      <c r="C108" s="180" t="s">
        <v>306</v>
      </c>
      <c r="D108" s="179" t="s">
        <v>336</v>
      </c>
      <c r="E108" s="179" t="s">
        <v>292</v>
      </c>
      <c r="F108" s="181">
        <f t="shared" si="25"/>
        <v>55604.66</v>
      </c>
      <c r="G108" s="181">
        <v>55604.66</v>
      </c>
    </row>
    <row r="109" spans="1:7">
      <c r="A109" s="178"/>
      <c r="B109" s="179" t="s">
        <v>314</v>
      </c>
      <c r="C109" s="180" t="s">
        <v>306</v>
      </c>
      <c r="D109" s="179" t="s">
        <v>336</v>
      </c>
      <c r="E109" s="179" t="s">
        <v>293</v>
      </c>
      <c r="F109" s="181">
        <f t="shared" si="25"/>
        <v>61467.58</v>
      </c>
      <c r="G109" s="181">
        <v>61467.58</v>
      </c>
    </row>
    <row r="110" spans="1:7">
      <c r="A110" s="178"/>
      <c r="B110" s="179" t="s">
        <v>314</v>
      </c>
      <c r="C110" s="180" t="s">
        <v>306</v>
      </c>
      <c r="D110" s="179" t="s">
        <v>336</v>
      </c>
      <c r="E110" s="179" t="s">
        <v>296</v>
      </c>
      <c r="F110" s="181">
        <f t="shared" si="25"/>
        <v>5000</v>
      </c>
      <c r="G110" s="181">
        <v>5000</v>
      </c>
    </row>
    <row r="111" spans="1:7">
      <c r="A111" s="178"/>
      <c r="B111" s="179" t="s">
        <v>314</v>
      </c>
      <c r="C111" s="180" t="s">
        <v>306</v>
      </c>
      <c r="D111" s="179" t="s">
        <v>336</v>
      </c>
      <c r="E111" s="179" t="s">
        <v>294</v>
      </c>
      <c r="F111" s="181">
        <f t="shared" si="25"/>
        <v>4972.96</v>
      </c>
      <c r="G111" s="181">
        <v>4972.96</v>
      </c>
    </row>
    <row r="112" spans="1:7">
      <c r="A112" s="178"/>
      <c r="B112" s="179" t="s">
        <v>314</v>
      </c>
      <c r="C112" s="180" t="s">
        <v>306</v>
      </c>
      <c r="D112" s="179" t="s">
        <v>336</v>
      </c>
      <c r="E112" s="179" t="s">
        <v>299</v>
      </c>
      <c r="F112" s="181">
        <f t="shared" si="25"/>
        <v>33011</v>
      </c>
      <c r="G112" s="181">
        <v>33011</v>
      </c>
    </row>
    <row r="113" spans="1:7">
      <c r="A113" s="178"/>
      <c r="B113" s="179" t="s">
        <v>314</v>
      </c>
      <c r="C113" s="180" t="s">
        <v>306</v>
      </c>
      <c r="D113" s="179" t="s">
        <v>343</v>
      </c>
      <c r="E113" s="179" t="s">
        <v>425</v>
      </c>
      <c r="F113" s="181">
        <f t="shared" si="25"/>
        <v>2039.54</v>
      </c>
      <c r="G113" s="181">
        <v>2039.54</v>
      </c>
    </row>
    <row r="114" spans="1:7">
      <c r="A114" s="178"/>
      <c r="B114" s="179" t="s">
        <v>314</v>
      </c>
      <c r="C114" s="180" t="s">
        <v>306</v>
      </c>
      <c r="D114" s="179" t="s">
        <v>336</v>
      </c>
      <c r="E114" s="179" t="s">
        <v>351</v>
      </c>
      <c r="F114" s="181">
        <f t="shared" si="25"/>
        <v>4380</v>
      </c>
      <c r="G114" s="181">
        <v>4380</v>
      </c>
    </row>
    <row r="115" spans="1:7">
      <c r="A115" s="178"/>
      <c r="B115" s="179" t="s">
        <v>314</v>
      </c>
      <c r="C115" s="180" t="s">
        <v>306</v>
      </c>
      <c r="D115" s="179" t="s">
        <v>336</v>
      </c>
      <c r="E115" s="179" t="s">
        <v>300</v>
      </c>
      <c r="F115" s="181">
        <f t="shared" si="25"/>
        <v>3480</v>
      </c>
      <c r="G115" s="181">
        <v>3480</v>
      </c>
    </row>
    <row r="116" spans="1:7">
      <c r="A116" s="1"/>
      <c r="B116" s="158" t="s">
        <v>314</v>
      </c>
      <c r="C116" s="176" t="s">
        <v>310</v>
      </c>
      <c r="D116" s="158" t="s">
        <v>336</v>
      </c>
      <c r="E116" s="179" t="s">
        <v>324</v>
      </c>
      <c r="F116" s="181">
        <f t="shared" si="22"/>
        <v>12825.119999999995</v>
      </c>
      <c r="G116" s="184">
        <v>12825.119999999995</v>
      </c>
    </row>
    <row r="117" spans="1:7">
      <c r="A117" s="1"/>
      <c r="B117" s="158" t="s">
        <v>314</v>
      </c>
      <c r="C117" s="177" t="s">
        <v>313</v>
      </c>
      <c r="D117" s="158" t="s">
        <v>336</v>
      </c>
      <c r="E117" s="179" t="s">
        <v>324</v>
      </c>
      <c r="F117" s="159">
        <f t="shared" si="22"/>
        <v>227504.41999999993</v>
      </c>
      <c r="G117" s="184">
        <v>227504.41999999993</v>
      </c>
    </row>
    <row r="118" spans="1:7">
      <c r="A118" s="1"/>
      <c r="B118" s="158" t="s">
        <v>314</v>
      </c>
      <c r="C118" s="183" t="s">
        <v>312</v>
      </c>
      <c r="D118" s="158" t="s">
        <v>336</v>
      </c>
      <c r="E118" s="179" t="s">
        <v>324</v>
      </c>
      <c r="F118" s="159">
        <f t="shared" si="22"/>
        <v>55379.33</v>
      </c>
      <c r="G118" s="184">
        <v>55379.33</v>
      </c>
    </row>
    <row r="119" spans="1:7">
      <c r="A119" s="1"/>
      <c r="B119" s="158" t="s">
        <v>314</v>
      </c>
      <c r="C119" s="158" t="s">
        <v>370</v>
      </c>
      <c r="D119" s="158" t="s">
        <v>336</v>
      </c>
      <c r="E119" s="179" t="s">
        <v>300</v>
      </c>
      <c r="F119" s="159">
        <f t="shared" si="22"/>
        <v>3551.0400000000373</v>
      </c>
      <c r="G119" s="184">
        <v>3551.0400000000373</v>
      </c>
    </row>
  </sheetData>
  <autoFilter ref="C4:E119"/>
  <mergeCells count="9">
    <mergeCell ref="G4:G5"/>
    <mergeCell ref="A1:G1"/>
    <mergeCell ref="A3:G3"/>
    <mergeCell ref="A4:A5"/>
    <mergeCell ref="B4:B5"/>
    <mergeCell ref="C4:C5"/>
    <mergeCell ref="D4:D5"/>
    <mergeCell ref="E4:E5"/>
    <mergeCell ref="F4:F5"/>
  </mergeCells>
  <pageMargins left="0.7" right="0.7" top="0.75" bottom="0.75" header="0.3" footer="0.3"/>
  <pageSetup paperSize="9" scale="66" orientation="portrait" r:id="rId1"/>
  <rowBreaks count="2" manualBreakCount="2">
    <brk id="49" max="6" man="1"/>
    <brk id="82" max="6" man="1"/>
  </rowBreaks>
  <legacyDrawing r:id="rId2"/>
</worksheet>
</file>

<file path=xl/worksheets/sheet5.xml><?xml version="1.0" encoding="utf-8"?>
<worksheet xmlns="http://schemas.openxmlformats.org/spreadsheetml/2006/main" xmlns:r="http://schemas.openxmlformats.org/officeDocument/2006/relationships">
  <dimension ref="A2:L16"/>
  <sheetViews>
    <sheetView view="pageBreakPreview" zoomScale="60" workbookViewId="0">
      <selection activeCell="D15" sqref="D15"/>
    </sheetView>
  </sheetViews>
  <sheetFormatPr defaultRowHeight="15"/>
  <cols>
    <col min="1" max="1" width="31.140625" style="14" customWidth="1"/>
    <col min="2" max="2" width="27.7109375" style="14" customWidth="1"/>
    <col min="3" max="3" width="9.140625" style="14"/>
    <col min="4" max="4" width="18.5703125" style="14" customWidth="1"/>
    <col min="5" max="6" width="13" style="14" customWidth="1"/>
    <col min="7" max="7" width="14.85546875" style="14" customWidth="1"/>
    <col min="8" max="8" width="13" style="14" customWidth="1"/>
    <col min="9" max="9" width="12.42578125" style="14" customWidth="1"/>
    <col min="10" max="10" width="10" style="14" customWidth="1"/>
    <col min="11" max="11" width="10.140625" style="14" customWidth="1"/>
    <col min="12" max="12" width="9.7109375" style="14" customWidth="1"/>
    <col min="13" max="16384" width="9.140625" style="14"/>
  </cols>
  <sheetData>
    <row r="2" spans="1:12">
      <c r="B2" s="15" t="s">
        <v>16</v>
      </c>
    </row>
    <row r="3" spans="1:12">
      <c r="B3" s="15" t="s">
        <v>17</v>
      </c>
    </row>
    <row r="4" spans="1:12">
      <c r="A4" s="107" t="s">
        <v>244</v>
      </c>
      <c r="B4" s="15" t="str">
        <f>стр.1!AJ16</f>
        <v>29 ноября 2018</v>
      </c>
    </row>
    <row r="5" spans="1:12">
      <c r="A5" s="16"/>
    </row>
    <row r="6" spans="1:12" ht="30" customHeight="1">
      <c r="A6" s="280" t="s">
        <v>0</v>
      </c>
      <c r="B6" s="280" t="s">
        <v>1</v>
      </c>
      <c r="C6" s="280" t="s">
        <v>18</v>
      </c>
      <c r="D6" s="280" t="s">
        <v>19</v>
      </c>
      <c r="E6" s="280"/>
      <c r="F6" s="280"/>
      <c r="G6" s="280"/>
      <c r="H6" s="280"/>
      <c r="I6" s="280"/>
      <c r="J6" s="280"/>
      <c r="K6" s="280"/>
      <c r="L6" s="280"/>
    </row>
    <row r="7" spans="1:12">
      <c r="A7" s="280"/>
      <c r="B7" s="280"/>
      <c r="C7" s="280"/>
      <c r="D7" s="280" t="s">
        <v>20</v>
      </c>
      <c r="E7" s="280"/>
      <c r="F7" s="280"/>
      <c r="G7" s="280" t="s">
        <v>3</v>
      </c>
      <c r="H7" s="280"/>
      <c r="I7" s="280"/>
      <c r="J7" s="280"/>
      <c r="K7" s="280"/>
      <c r="L7" s="280"/>
    </row>
    <row r="8" spans="1:12" ht="111.75" customHeight="1">
      <c r="A8" s="280"/>
      <c r="B8" s="280"/>
      <c r="C8" s="280"/>
      <c r="D8" s="280"/>
      <c r="E8" s="280"/>
      <c r="F8" s="280"/>
      <c r="G8" s="281" t="s">
        <v>21</v>
      </c>
      <c r="H8" s="281"/>
      <c r="I8" s="281"/>
      <c r="J8" s="281" t="s">
        <v>22</v>
      </c>
      <c r="K8" s="281"/>
      <c r="L8" s="281"/>
    </row>
    <row r="9" spans="1:12" ht="75" customHeight="1">
      <c r="A9" s="280"/>
      <c r="B9" s="280"/>
      <c r="C9" s="280"/>
      <c r="D9" s="155" t="s">
        <v>363</v>
      </c>
      <c r="E9" s="155" t="s">
        <v>364</v>
      </c>
      <c r="F9" s="155" t="s">
        <v>365</v>
      </c>
      <c r="G9" s="2" t="s">
        <v>363</v>
      </c>
      <c r="H9" s="2" t="s">
        <v>364</v>
      </c>
      <c r="I9" s="2" t="s">
        <v>365</v>
      </c>
      <c r="J9" s="2" t="s">
        <v>363</v>
      </c>
      <c r="K9" s="2" t="s">
        <v>364</v>
      </c>
      <c r="L9" s="2" t="s">
        <v>365</v>
      </c>
    </row>
    <row r="10" spans="1:12">
      <c r="A10" s="2">
        <v>1</v>
      </c>
      <c r="B10" s="2">
        <v>2</v>
      </c>
      <c r="C10" s="2">
        <v>3</v>
      </c>
      <c r="D10" s="2">
        <v>4</v>
      </c>
      <c r="E10" s="2">
        <v>5</v>
      </c>
      <c r="F10" s="2">
        <v>6</v>
      </c>
      <c r="G10" s="2">
        <v>7</v>
      </c>
      <c r="H10" s="2">
        <v>8</v>
      </c>
      <c r="I10" s="2">
        <v>9</v>
      </c>
      <c r="J10" s="2">
        <v>10</v>
      </c>
      <c r="K10" s="2">
        <v>11</v>
      </c>
      <c r="L10" s="2">
        <v>12</v>
      </c>
    </row>
    <row r="11" spans="1:12" ht="45">
      <c r="A11" s="1" t="s">
        <v>23</v>
      </c>
      <c r="B11" s="2">
        <v>1</v>
      </c>
      <c r="C11" s="2" t="s">
        <v>6</v>
      </c>
      <c r="D11" s="109">
        <f>D13+D15</f>
        <v>12566295.09</v>
      </c>
      <c r="E11" s="109">
        <f t="shared" ref="E11:I11" si="0">E13+E15</f>
        <v>0</v>
      </c>
      <c r="F11" s="109">
        <f t="shared" si="0"/>
        <v>0</v>
      </c>
      <c r="G11" s="109">
        <f t="shared" si="0"/>
        <v>12566295.09</v>
      </c>
      <c r="H11" s="109">
        <f t="shared" si="0"/>
        <v>0</v>
      </c>
      <c r="I11" s="109">
        <f t="shared" si="0"/>
        <v>0</v>
      </c>
      <c r="J11" s="1"/>
      <c r="K11" s="1"/>
      <c r="L11" s="1"/>
    </row>
    <row r="12" spans="1:12">
      <c r="A12" s="17" t="s">
        <v>3</v>
      </c>
      <c r="B12" s="1"/>
      <c r="C12" s="1"/>
      <c r="D12" s="1"/>
      <c r="E12" s="1"/>
      <c r="F12" s="1"/>
      <c r="G12" s="1"/>
      <c r="H12" s="1"/>
      <c r="I12" s="1"/>
      <c r="J12" s="1"/>
      <c r="K12" s="1"/>
      <c r="L12" s="1"/>
    </row>
    <row r="13" spans="1:12" ht="45">
      <c r="A13" s="1" t="s">
        <v>24</v>
      </c>
      <c r="B13" s="2">
        <v>1001</v>
      </c>
      <c r="C13" s="2" t="s">
        <v>6</v>
      </c>
      <c r="D13" s="109"/>
      <c r="E13" s="1"/>
      <c r="F13" s="1"/>
      <c r="G13" s="1"/>
      <c r="H13" s="1"/>
      <c r="I13" s="1"/>
      <c r="J13" s="1"/>
      <c r="K13" s="1"/>
      <c r="L13" s="1"/>
    </row>
    <row r="14" spans="1:12">
      <c r="A14" s="1"/>
      <c r="B14" s="1"/>
      <c r="C14" s="1"/>
      <c r="D14" s="1"/>
      <c r="E14" s="1"/>
      <c r="F14" s="1"/>
      <c r="G14" s="1"/>
      <c r="H14" s="1"/>
      <c r="I14" s="1"/>
      <c r="J14" s="1"/>
      <c r="K14" s="1"/>
      <c r="L14" s="1"/>
    </row>
    <row r="15" spans="1:12" ht="30">
      <c r="A15" s="1" t="s">
        <v>25</v>
      </c>
      <c r="B15" s="2">
        <v>2001</v>
      </c>
      <c r="C15" s="1">
        <v>2018</v>
      </c>
      <c r="D15" s="109">
        <f>'раздел 2.2. обоснования'!D44</f>
        <v>12566295.09</v>
      </c>
      <c r="E15" s="109"/>
      <c r="F15" s="109">
        <f>E15</f>
        <v>0</v>
      </c>
      <c r="G15" s="109">
        <f>D15</f>
        <v>12566295.09</v>
      </c>
      <c r="H15" s="109"/>
      <c r="I15" s="109">
        <f>H15</f>
        <v>0</v>
      </c>
      <c r="J15" s="1"/>
      <c r="K15" s="1"/>
      <c r="L15" s="1"/>
    </row>
    <row r="16" spans="1:12">
      <c r="A16" s="1"/>
      <c r="B16" s="1"/>
      <c r="C16" s="1"/>
      <c r="D16" s="1"/>
      <c r="E16" s="1"/>
      <c r="F16" s="1"/>
      <c r="G16" s="1"/>
      <c r="H16" s="1"/>
      <c r="I16" s="1"/>
      <c r="J16" s="1"/>
      <c r="K16" s="1"/>
      <c r="L16" s="1"/>
    </row>
  </sheetData>
  <mergeCells count="8">
    <mergeCell ref="A6:A9"/>
    <mergeCell ref="B6:B9"/>
    <mergeCell ref="C6:C9"/>
    <mergeCell ref="D6:L6"/>
    <mergeCell ref="D7:F8"/>
    <mergeCell ref="G7:L7"/>
    <mergeCell ref="G8:I8"/>
    <mergeCell ref="J8:L8"/>
  </mergeCells>
  <hyperlinks>
    <hyperlink ref="G8" r:id="rId1" display="consultantplus://offline/ref=50CE8F2216E217370681B498384CDC4997198793655AC11320507AE748P2p2U"/>
    <hyperlink ref="J8" r:id="rId2" display="consultantplus://offline/ref=50CE8F2216E217370681B498384CDC4997188C986451C11320507AE748P2p2U"/>
  </hyperlinks>
  <pageMargins left="0.70866141732283472" right="0.70866141732283472" top="0.74803149606299213" bottom="0.74803149606299213" header="0.31496062992125984" footer="0.31496062992125984"/>
  <pageSetup paperSize="9" scale="73" orientation="landscape" r:id="rId3"/>
</worksheet>
</file>

<file path=xl/worksheets/sheet6.xml><?xml version="1.0" encoding="utf-8"?>
<worksheet xmlns="http://schemas.openxmlformats.org/spreadsheetml/2006/main" xmlns:r="http://schemas.openxmlformats.org/officeDocument/2006/relationships">
  <dimension ref="A1:FK36"/>
  <sheetViews>
    <sheetView view="pageBreakPreview" zoomScale="60" workbookViewId="0">
      <selection activeCell="EB42" sqref="EB42"/>
    </sheetView>
  </sheetViews>
  <sheetFormatPr defaultColWidth="0.85546875" defaultRowHeight="15"/>
  <cols>
    <col min="1" max="165" width="0.85546875" style="53"/>
    <col min="166" max="166" width="1.42578125" style="53" customWidth="1"/>
    <col min="167" max="16384" width="0.85546875" style="53"/>
  </cols>
  <sheetData>
    <row r="1" spans="1:167" s="22" customFormat="1" ht="28.5" customHeight="1">
      <c r="B1" s="303" t="s">
        <v>173</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c r="DV1" s="304"/>
      <c r="DW1" s="304"/>
      <c r="DX1" s="304"/>
      <c r="DY1" s="304"/>
      <c r="DZ1" s="304"/>
      <c r="EA1" s="304"/>
      <c r="EB1" s="304"/>
      <c r="EC1" s="304"/>
      <c r="ED1" s="304"/>
      <c r="EE1" s="304"/>
      <c r="EF1" s="304"/>
      <c r="EG1" s="304"/>
      <c r="EH1" s="304"/>
      <c r="EI1" s="304"/>
      <c r="EJ1" s="304"/>
      <c r="EK1" s="304"/>
      <c r="EL1" s="304"/>
      <c r="EM1" s="304"/>
      <c r="EN1" s="304"/>
      <c r="EO1" s="304"/>
      <c r="EP1" s="304"/>
      <c r="EQ1" s="304"/>
      <c r="ER1" s="304"/>
      <c r="ES1" s="304"/>
      <c r="ET1" s="304"/>
      <c r="EU1" s="304"/>
      <c r="EV1" s="304"/>
      <c r="EW1" s="304"/>
      <c r="EX1" s="304"/>
      <c r="EY1" s="304"/>
      <c r="EZ1" s="304"/>
      <c r="FA1" s="304"/>
      <c r="FB1" s="304"/>
      <c r="FC1" s="304"/>
      <c r="FD1" s="304"/>
      <c r="FE1" s="304"/>
      <c r="FF1" s="304"/>
      <c r="FG1" s="304"/>
      <c r="FH1" s="304"/>
      <c r="FI1" s="304"/>
      <c r="FJ1" s="304"/>
      <c r="FK1" s="51"/>
    </row>
    <row r="2" spans="1:167" s="3" customFormat="1" ht="12.75">
      <c r="AZ2" s="22"/>
      <c r="BJ2" s="22"/>
      <c r="BL2" s="54" t="s">
        <v>99</v>
      </c>
      <c r="BM2" s="305" t="s">
        <v>387</v>
      </c>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206"/>
      <c r="CT2" s="206"/>
      <c r="CU2" s="206"/>
      <c r="CV2" s="206"/>
      <c r="CW2" s="207"/>
      <c r="CX2" s="207"/>
      <c r="CY2" s="207"/>
      <c r="CZ2" s="207"/>
      <c r="DA2" s="22"/>
      <c r="DB2" s="22"/>
      <c r="DC2" s="22"/>
    </row>
    <row r="3" spans="1:167" s="20" customFormat="1" ht="12.75" customHeight="1">
      <c r="BM3" s="204" t="s">
        <v>174</v>
      </c>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row>
    <row r="4" spans="1:167" s="3" customFormat="1" ht="12.75"/>
    <row r="5" spans="1:167" s="3" customFormat="1" ht="27.75" customHeight="1">
      <c r="A5" s="265" t="s">
        <v>0</v>
      </c>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2"/>
      <c r="BG5" s="265" t="s">
        <v>1</v>
      </c>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2"/>
      <c r="DJ5" s="265" t="s">
        <v>175</v>
      </c>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2"/>
    </row>
    <row r="6" spans="1:167" s="3" customFormat="1" ht="15" customHeight="1">
      <c r="A6" s="289">
        <v>1</v>
      </c>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0"/>
      <c r="BA6" s="290"/>
      <c r="BB6" s="290"/>
      <c r="BC6" s="290"/>
      <c r="BD6" s="290"/>
      <c r="BE6" s="290"/>
      <c r="BF6" s="291"/>
      <c r="BG6" s="289">
        <v>2</v>
      </c>
      <c r="BH6" s="290"/>
      <c r="BI6" s="290"/>
      <c r="BJ6" s="290"/>
      <c r="BK6" s="290"/>
      <c r="BL6" s="290"/>
      <c r="BM6" s="290"/>
      <c r="BN6" s="290"/>
      <c r="BO6" s="290"/>
      <c r="BP6" s="290"/>
      <c r="BQ6" s="290"/>
      <c r="BR6" s="290"/>
      <c r="BS6" s="290"/>
      <c r="BT6" s="290"/>
      <c r="BU6" s="290"/>
      <c r="BV6" s="290"/>
      <c r="BW6" s="290"/>
      <c r="BX6" s="290"/>
      <c r="BY6" s="290"/>
      <c r="BZ6" s="290"/>
      <c r="CA6" s="290"/>
      <c r="CB6" s="290"/>
      <c r="CC6" s="290"/>
      <c r="CD6" s="290"/>
      <c r="CE6" s="290"/>
      <c r="CF6" s="290"/>
      <c r="CG6" s="290"/>
      <c r="CH6" s="290"/>
      <c r="CI6" s="290"/>
      <c r="CJ6" s="290"/>
      <c r="CK6" s="290"/>
      <c r="CL6" s="290"/>
      <c r="CM6" s="290"/>
      <c r="CN6" s="290"/>
      <c r="CO6" s="290"/>
      <c r="CP6" s="290"/>
      <c r="CQ6" s="290"/>
      <c r="CR6" s="290"/>
      <c r="CS6" s="290"/>
      <c r="CT6" s="290"/>
      <c r="CU6" s="290"/>
      <c r="CV6" s="290"/>
      <c r="CW6" s="290"/>
      <c r="CX6" s="290"/>
      <c r="CY6" s="290"/>
      <c r="CZ6" s="290"/>
      <c r="DA6" s="290"/>
      <c r="DB6" s="290"/>
      <c r="DC6" s="290"/>
      <c r="DD6" s="290"/>
      <c r="DE6" s="290"/>
      <c r="DF6" s="290"/>
      <c r="DG6" s="290"/>
      <c r="DH6" s="290"/>
      <c r="DI6" s="291"/>
      <c r="DJ6" s="289">
        <v>3</v>
      </c>
      <c r="DK6" s="290"/>
      <c r="DL6" s="290"/>
      <c r="DM6" s="290"/>
      <c r="DN6" s="290"/>
      <c r="DO6" s="290"/>
      <c r="DP6" s="290"/>
      <c r="DQ6" s="290"/>
      <c r="DR6" s="290"/>
      <c r="DS6" s="290"/>
      <c r="DT6" s="290"/>
      <c r="DU6" s="290"/>
      <c r="DV6" s="290"/>
      <c r="DW6" s="290"/>
      <c r="DX6" s="290"/>
      <c r="DY6" s="290"/>
      <c r="DZ6" s="290"/>
      <c r="EA6" s="290"/>
      <c r="EB6" s="290"/>
      <c r="EC6" s="290"/>
      <c r="ED6" s="290"/>
      <c r="EE6" s="290"/>
      <c r="EF6" s="290"/>
      <c r="EG6" s="290"/>
      <c r="EH6" s="290"/>
      <c r="EI6" s="290"/>
      <c r="EJ6" s="290"/>
      <c r="EK6" s="290"/>
      <c r="EL6" s="290"/>
      <c r="EM6" s="290"/>
      <c r="EN6" s="290"/>
      <c r="EO6" s="290"/>
      <c r="EP6" s="290"/>
      <c r="EQ6" s="290"/>
      <c r="ER6" s="290"/>
      <c r="ES6" s="290"/>
      <c r="ET6" s="290"/>
      <c r="EU6" s="290"/>
      <c r="EV6" s="290"/>
      <c r="EW6" s="290"/>
      <c r="EX6" s="290"/>
      <c r="EY6" s="290"/>
      <c r="EZ6" s="290"/>
      <c r="FA6" s="290"/>
      <c r="FB6" s="290"/>
      <c r="FC6" s="290"/>
      <c r="FD6" s="290"/>
      <c r="FE6" s="290"/>
      <c r="FF6" s="290"/>
      <c r="FG6" s="290"/>
      <c r="FH6" s="290"/>
      <c r="FI6" s="290"/>
      <c r="FJ6" s="290"/>
      <c r="FK6" s="291"/>
    </row>
    <row r="7" spans="1:167" s="62" customFormat="1" ht="15" customHeight="1">
      <c r="A7" s="61"/>
      <c r="B7" s="293" t="s">
        <v>14</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4"/>
      <c r="BG7" s="286" t="s">
        <v>176</v>
      </c>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c r="CW7" s="287"/>
      <c r="CX7" s="287"/>
      <c r="CY7" s="287"/>
      <c r="CZ7" s="287"/>
      <c r="DA7" s="287"/>
      <c r="DB7" s="287"/>
      <c r="DC7" s="287"/>
      <c r="DD7" s="287"/>
      <c r="DE7" s="287"/>
      <c r="DF7" s="287"/>
      <c r="DG7" s="287"/>
      <c r="DH7" s="287"/>
      <c r="DI7" s="288"/>
      <c r="DJ7" s="295"/>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7"/>
    </row>
    <row r="8" spans="1:167" s="36" customFormat="1" ht="15" customHeight="1">
      <c r="A8" s="63"/>
      <c r="B8" s="293" t="s">
        <v>15</v>
      </c>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4"/>
      <c r="BG8" s="286" t="s">
        <v>177</v>
      </c>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c r="CW8" s="287"/>
      <c r="CX8" s="287"/>
      <c r="CY8" s="287"/>
      <c r="CZ8" s="287"/>
      <c r="DA8" s="287"/>
      <c r="DB8" s="287"/>
      <c r="DC8" s="287"/>
      <c r="DD8" s="287"/>
      <c r="DE8" s="287"/>
      <c r="DF8" s="287"/>
      <c r="DG8" s="287"/>
      <c r="DH8" s="287"/>
      <c r="DI8" s="288"/>
      <c r="DJ8" s="295"/>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7"/>
    </row>
    <row r="9" spans="1:167" s="36" customFormat="1" ht="15" customHeight="1">
      <c r="A9" s="63"/>
      <c r="B9" s="293" t="s">
        <v>178</v>
      </c>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4"/>
      <c r="BG9" s="286" t="s">
        <v>179</v>
      </c>
      <c r="BH9" s="287"/>
      <c r="BI9" s="287"/>
      <c r="BJ9" s="287"/>
      <c r="BK9" s="287"/>
      <c r="BL9" s="287"/>
      <c r="BM9" s="287"/>
      <c r="BN9" s="287"/>
      <c r="BO9" s="287"/>
      <c r="BP9" s="287"/>
      <c r="BQ9" s="287"/>
      <c r="BR9" s="287"/>
      <c r="BS9" s="287"/>
      <c r="BT9" s="287"/>
      <c r="BU9" s="287"/>
      <c r="BV9" s="287"/>
      <c r="BW9" s="287"/>
      <c r="BX9" s="287"/>
      <c r="BY9" s="287"/>
      <c r="BZ9" s="287"/>
      <c r="CA9" s="287"/>
      <c r="CB9" s="287"/>
      <c r="CC9" s="287"/>
      <c r="CD9" s="287"/>
      <c r="CE9" s="287"/>
      <c r="CF9" s="287"/>
      <c r="CG9" s="287"/>
      <c r="CH9" s="287"/>
      <c r="CI9" s="287"/>
      <c r="CJ9" s="287"/>
      <c r="CK9" s="287"/>
      <c r="CL9" s="287"/>
      <c r="CM9" s="287"/>
      <c r="CN9" s="287"/>
      <c r="CO9" s="287"/>
      <c r="CP9" s="287"/>
      <c r="CQ9" s="287"/>
      <c r="CR9" s="287"/>
      <c r="CS9" s="287"/>
      <c r="CT9" s="287"/>
      <c r="CU9" s="287"/>
      <c r="CV9" s="287"/>
      <c r="CW9" s="287"/>
      <c r="CX9" s="287"/>
      <c r="CY9" s="287"/>
      <c r="CZ9" s="287"/>
      <c r="DA9" s="287"/>
      <c r="DB9" s="287"/>
      <c r="DC9" s="287"/>
      <c r="DD9" s="287"/>
      <c r="DE9" s="287"/>
      <c r="DF9" s="287"/>
      <c r="DG9" s="287"/>
      <c r="DH9" s="287"/>
      <c r="DI9" s="288"/>
      <c r="DJ9" s="295"/>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7"/>
    </row>
    <row r="10" spans="1:167" s="36" customFormat="1" ht="15" customHeight="1">
      <c r="A10" s="63"/>
      <c r="B10" s="293" t="s">
        <v>180</v>
      </c>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4"/>
      <c r="BG10" s="286" t="s">
        <v>181</v>
      </c>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c r="CW10" s="287"/>
      <c r="CX10" s="287"/>
      <c r="CY10" s="287"/>
      <c r="CZ10" s="287"/>
      <c r="DA10" s="287"/>
      <c r="DB10" s="287"/>
      <c r="DC10" s="287"/>
      <c r="DD10" s="287"/>
      <c r="DE10" s="287"/>
      <c r="DF10" s="287"/>
      <c r="DG10" s="287"/>
      <c r="DH10" s="287"/>
      <c r="DI10" s="288"/>
      <c r="DJ10" s="295"/>
      <c r="DK10" s="296"/>
      <c r="DL10" s="296"/>
      <c r="DM10" s="296"/>
      <c r="DN10" s="296"/>
      <c r="DO10" s="296"/>
      <c r="DP10" s="296"/>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7"/>
    </row>
    <row r="11" spans="1:167" s="3" customFormat="1" ht="12.75"/>
    <row r="12" spans="1:167" s="22" customFormat="1" ht="12.75">
      <c r="A12" s="189" t="s">
        <v>182</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89"/>
      <c r="CB12" s="189"/>
      <c r="CC12" s="189"/>
      <c r="CD12" s="189"/>
      <c r="CE12" s="189"/>
      <c r="CF12" s="189"/>
      <c r="CG12" s="189"/>
      <c r="CH12" s="189"/>
      <c r="CI12" s="189"/>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row>
    <row r="13" spans="1:167" s="3" customFormat="1" ht="12.75"/>
    <row r="14" spans="1:167" s="3" customFormat="1" ht="15" customHeight="1">
      <c r="A14" s="298" t="s">
        <v>0</v>
      </c>
      <c r="B14" s="299"/>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300"/>
      <c r="BG14" s="298" t="s">
        <v>1</v>
      </c>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c r="DH14" s="299"/>
      <c r="DI14" s="300"/>
      <c r="DJ14" s="298" t="s">
        <v>183</v>
      </c>
      <c r="DK14" s="299"/>
      <c r="DL14" s="299"/>
      <c r="DM14" s="299"/>
      <c r="DN14" s="299"/>
      <c r="DO14" s="299"/>
      <c r="DP14" s="299"/>
      <c r="DQ14" s="299"/>
      <c r="DR14" s="299"/>
      <c r="DS14" s="299"/>
      <c r="DT14" s="299"/>
      <c r="DU14" s="299"/>
      <c r="DV14" s="299"/>
      <c r="DW14" s="299"/>
      <c r="DX14" s="299"/>
      <c r="DY14" s="299"/>
      <c r="DZ14" s="299"/>
      <c r="EA14" s="299"/>
      <c r="EB14" s="299"/>
      <c r="EC14" s="299"/>
      <c r="ED14" s="299"/>
      <c r="EE14" s="299"/>
      <c r="EF14" s="299"/>
      <c r="EG14" s="299"/>
      <c r="EH14" s="299"/>
      <c r="EI14" s="299"/>
      <c r="EJ14" s="299"/>
      <c r="EK14" s="299"/>
      <c r="EL14" s="299"/>
      <c r="EM14" s="299"/>
      <c r="EN14" s="299"/>
      <c r="EO14" s="299"/>
      <c r="EP14" s="299"/>
      <c r="EQ14" s="299"/>
      <c r="ER14" s="299"/>
      <c r="ES14" s="299"/>
      <c r="ET14" s="299"/>
      <c r="EU14" s="299"/>
      <c r="EV14" s="299"/>
      <c r="EW14" s="299"/>
      <c r="EX14" s="299"/>
      <c r="EY14" s="299"/>
      <c r="EZ14" s="299"/>
      <c r="FA14" s="299"/>
      <c r="FB14" s="299"/>
      <c r="FC14" s="299"/>
      <c r="FD14" s="299"/>
      <c r="FE14" s="299"/>
      <c r="FF14" s="299"/>
      <c r="FG14" s="299"/>
      <c r="FH14" s="299"/>
      <c r="FI14" s="299"/>
      <c r="FJ14" s="299"/>
      <c r="FK14" s="300"/>
    </row>
    <row r="15" spans="1:167" s="3" customFormat="1" ht="15" customHeight="1">
      <c r="A15" s="289">
        <v>1</v>
      </c>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1"/>
      <c r="BG15" s="289">
        <v>2</v>
      </c>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1"/>
      <c r="DJ15" s="289">
        <v>3</v>
      </c>
      <c r="DK15" s="290"/>
      <c r="DL15" s="290"/>
      <c r="DM15" s="290"/>
      <c r="DN15" s="290"/>
      <c r="DO15" s="290"/>
      <c r="DP15" s="290"/>
      <c r="DQ15" s="290"/>
      <c r="DR15" s="290"/>
      <c r="DS15" s="290"/>
      <c r="DT15" s="290"/>
      <c r="DU15" s="290"/>
      <c r="DV15" s="290"/>
      <c r="DW15" s="290"/>
      <c r="DX15" s="290"/>
      <c r="DY15" s="290"/>
      <c r="DZ15" s="290"/>
      <c r="EA15" s="290"/>
      <c r="EB15" s="290"/>
      <c r="EC15" s="290"/>
      <c r="ED15" s="290"/>
      <c r="EE15" s="290"/>
      <c r="EF15" s="290"/>
      <c r="EG15" s="290"/>
      <c r="EH15" s="290"/>
      <c r="EI15" s="290"/>
      <c r="EJ15" s="290"/>
      <c r="EK15" s="290"/>
      <c r="EL15" s="290"/>
      <c r="EM15" s="290"/>
      <c r="EN15" s="290"/>
      <c r="EO15" s="290"/>
      <c r="EP15" s="290"/>
      <c r="EQ15" s="290"/>
      <c r="ER15" s="290"/>
      <c r="ES15" s="290"/>
      <c r="ET15" s="290"/>
      <c r="EU15" s="290"/>
      <c r="EV15" s="290"/>
      <c r="EW15" s="290"/>
      <c r="EX15" s="290"/>
      <c r="EY15" s="290"/>
      <c r="EZ15" s="290"/>
      <c r="FA15" s="290"/>
      <c r="FB15" s="290"/>
      <c r="FC15" s="290"/>
      <c r="FD15" s="290"/>
      <c r="FE15" s="290"/>
      <c r="FF15" s="290"/>
      <c r="FG15" s="290"/>
      <c r="FH15" s="290"/>
      <c r="FI15" s="290"/>
      <c r="FJ15" s="290"/>
      <c r="FK15" s="291"/>
    </row>
    <row r="16" spans="1:167" s="62" customFormat="1" ht="15" customHeight="1">
      <c r="A16" s="61"/>
      <c r="B16" s="293" t="s">
        <v>184</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4"/>
      <c r="BG16" s="286" t="s">
        <v>176</v>
      </c>
      <c r="BH16" s="287"/>
      <c r="BI16" s="287"/>
      <c r="BJ16" s="287"/>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8"/>
      <c r="DJ16" s="289"/>
      <c r="DK16" s="290"/>
      <c r="DL16" s="290"/>
      <c r="DM16" s="290"/>
      <c r="DN16" s="290"/>
      <c r="DO16" s="290"/>
      <c r="DP16" s="290"/>
      <c r="DQ16" s="290"/>
      <c r="DR16" s="290"/>
      <c r="DS16" s="290"/>
      <c r="DT16" s="290"/>
      <c r="DU16" s="290"/>
      <c r="DV16" s="290"/>
      <c r="DW16" s="290"/>
      <c r="DX16" s="290"/>
      <c r="DY16" s="290"/>
      <c r="DZ16" s="290"/>
      <c r="EA16" s="290"/>
      <c r="EB16" s="290"/>
      <c r="EC16" s="290"/>
      <c r="ED16" s="290"/>
      <c r="EE16" s="290"/>
      <c r="EF16" s="290"/>
      <c r="EG16" s="290"/>
      <c r="EH16" s="290"/>
      <c r="EI16" s="290"/>
      <c r="EJ16" s="290"/>
      <c r="EK16" s="290"/>
      <c r="EL16" s="290"/>
      <c r="EM16" s="290"/>
      <c r="EN16" s="290"/>
      <c r="EO16" s="290"/>
      <c r="EP16" s="290"/>
      <c r="EQ16" s="290"/>
      <c r="ER16" s="290"/>
      <c r="ES16" s="290"/>
      <c r="ET16" s="290"/>
      <c r="EU16" s="290"/>
      <c r="EV16" s="290"/>
      <c r="EW16" s="290"/>
      <c r="EX16" s="290"/>
      <c r="EY16" s="290"/>
      <c r="EZ16" s="290"/>
      <c r="FA16" s="290"/>
      <c r="FB16" s="290"/>
      <c r="FC16" s="290"/>
      <c r="FD16" s="290"/>
      <c r="FE16" s="290"/>
      <c r="FF16" s="290"/>
      <c r="FG16" s="290"/>
      <c r="FH16" s="290"/>
      <c r="FI16" s="290"/>
      <c r="FJ16" s="290"/>
      <c r="FK16" s="291"/>
    </row>
    <row r="17" spans="1:167" s="36" customFormat="1" ht="42" customHeight="1">
      <c r="A17" s="63"/>
      <c r="B17" s="224" t="s">
        <v>185</v>
      </c>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5"/>
      <c r="BG17" s="286" t="s">
        <v>177</v>
      </c>
      <c r="BH17" s="287"/>
      <c r="BI17" s="287"/>
      <c r="BJ17" s="287"/>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8"/>
      <c r="DJ17" s="289"/>
      <c r="DK17" s="290"/>
      <c r="DL17" s="290"/>
      <c r="DM17" s="290"/>
      <c r="DN17" s="290"/>
      <c r="DO17" s="290"/>
      <c r="DP17" s="290"/>
      <c r="DQ17" s="290"/>
      <c r="DR17" s="290"/>
      <c r="DS17" s="290"/>
      <c r="DT17" s="290"/>
      <c r="DU17" s="290"/>
      <c r="DV17" s="290"/>
      <c r="DW17" s="290"/>
      <c r="DX17" s="290"/>
      <c r="DY17" s="290"/>
      <c r="DZ17" s="290"/>
      <c r="EA17" s="290"/>
      <c r="EB17" s="290"/>
      <c r="EC17" s="290"/>
      <c r="ED17" s="290"/>
      <c r="EE17" s="290"/>
      <c r="EF17" s="290"/>
      <c r="EG17" s="290"/>
      <c r="EH17" s="290"/>
      <c r="EI17" s="290"/>
      <c r="EJ17" s="290"/>
      <c r="EK17" s="290"/>
      <c r="EL17" s="290"/>
      <c r="EM17" s="290"/>
      <c r="EN17" s="290"/>
      <c r="EO17" s="290"/>
      <c r="EP17" s="290"/>
      <c r="EQ17" s="290"/>
      <c r="ER17" s="290"/>
      <c r="ES17" s="290"/>
      <c r="ET17" s="290"/>
      <c r="EU17" s="290"/>
      <c r="EV17" s="290"/>
      <c r="EW17" s="290"/>
      <c r="EX17" s="290"/>
      <c r="EY17" s="290"/>
      <c r="EZ17" s="290"/>
      <c r="FA17" s="290"/>
      <c r="FB17" s="290"/>
      <c r="FC17" s="290"/>
      <c r="FD17" s="290"/>
      <c r="FE17" s="290"/>
      <c r="FF17" s="290"/>
      <c r="FG17" s="290"/>
      <c r="FH17" s="290"/>
      <c r="FI17" s="290"/>
      <c r="FJ17" s="290"/>
      <c r="FK17" s="291"/>
    </row>
    <row r="18" spans="1:167" s="36" customFormat="1" ht="27.75" customHeight="1">
      <c r="A18" s="63"/>
      <c r="B18" s="224" t="s">
        <v>186</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5"/>
      <c r="BG18" s="286" t="s">
        <v>179</v>
      </c>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8"/>
      <c r="DJ18" s="289"/>
      <c r="DK18" s="290"/>
      <c r="DL18" s="290"/>
      <c r="DM18" s="290"/>
      <c r="DN18" s="290"/>
      <c r="DO18" s="290"/>
      <c r="DP18" s="290"/>
      <c r="DQ18" s="290"/>
      <c r="DR18" s="290"/>
      <c r="DS18" s="290"/>
      <c r="DT18" s="290"/>
      <c r="DU18" s="290"/>
      <c r="DV18" s="290"/>
      <c r="DW18" s="290"/>
      <c r="DX18" s="290"/>
      <c r="DY18" s="290"/>
      <c r="DZ18" s="290"/>
      <c r="EA18" s="290"/>
      <c r="EB18" s="290"/>
      <c r="EC18" s="290"/>
      <c r="ED18" s="290"/>
      <c r="EE18" s="290"/>
      <c r="EF18" s="290"/>
      <c r="EG18" s="290"/>
      <c r="EH18" s="290"/>
      <c r="EI18" s="290"/>
      <c r="EJ18" s="290"/>
      <c r="EK18" s="290"/>
      <c r="EL18" s="290"/>
      <c r="EM18" s="290"/>
      <c r="EN18" s="290"/>
      <c r="EO18" s="290"/>
      <c r="EP18" s="290"/>
      <c r="EQ18" s="290"/>
      <c r="ER18" s="290"/>
      <c r="ES18" s="290"/>
      <c r="ET18" s="290"/>
      <c r="EU18" s="290"/>
      <c r="EV18" s="290"/>
      <c r="EW18" s="290"/>
      <c r="EX18" s="290"/>
      <c r="EY18" s="290"/>
      <c r="EZ18" s="290"/>
      <c r="FA18" s="290"/>
      <c r="FB18" s="290"/>
      <c r="FC18" s="290"/>
      <c r="FD18" s="290"/>
      <c r="FE18" s="290"/>
      <c r="FF18" s="290"/>
      <c r="FG18" s="290"/>
      <c r="FH18" s="290"/>
      <c r="FI18" s="290"/>
      <c r="FJ18" s="290"/>
      <c r="FK18" s="291"/>
    </row>
    <row r="19" spans="1:167" s="3" customFormat="1" ht="26.25" customHeight="1">
      <c r="A19" s="292" t="s">
        <v>60</v>
      </c>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2"/>
      <c r="AP19" s="292"/>
      <c r="AQ19" s="292"/>
      <c r="AR19" s="292"/>
      <c r="AS19" s="292"/>
      <c r="AT19" s="292"/>
      <c r="AU19" s="292"/>
      <c r="AV19" s="292"/>
      <c r="AW19" s="292"/>
      <c r="AX19" s="292"/>
      <c r="AY19" s="292"/>
      <c r="AZ19" s="292"/>
      <c r="BA19" s="292"/>
      <c r="BB19" s="292"/>
      <c r="BC19" s="292"/>
      <c r="BD19" s="292"/>
      <c r="BE19" s="292"/>
      <c r="BF19" s="292"/>
      <c r="BG19" s="292"/>
      <c r="BH19" s="292"/>
      <c r="BI19" s="292"/>
      <c r="BJ19" s="292"/>
      <c r="BK19" s="292"/>
      <c r="BL19" s="292"/>
      <c r="BM19" s="292"/>
      <c r="BN19" s="292"/>
      <c r="BO19" s="292"/>
      <c r="BP19" s="292"/>
      <c r="BQ19" s="292"/>
      <c r="BR19" s="292"/>
      <c r="BS19" s="292"/>
      <c r="BT19" s="292"/>
      <c r="BU19" s="292"/>
      <c r="BV19" s="292"/>
      <c r="BW19" s="292"/>
      <c r="BX19" s="292"/>
      <c r="BY19" s="292"/>
      <c r="BZ19" s="292"/>
      <c r="CA19" s="292"/>
      <c r="CB19" s="292"/>
      <c r="CC19" s="292"/>
      <c r="CD19" s="292"/>
      <c r="CE19" s="292"/>
      <c r="CF19" s="292"/>
      <c r="CG19" s="292"/>
      <c r="CH19" s="292"/>
      <c r="CI19" s="292"/>
      <c r="CJ19" s="292"/>
      <c r="CK19" s="292"/>
      <c r="CL19" s="292"/>
      <c r="CM19" s="292"/>
      <c r="CN19" s="292"/>
      <c r="CO19" s="292"/>
      <c r="CP19" s="292"/>
      <c r="CQ19" s="292"/>
      <c r="CR19" s="292"/>
      <c r="CS19" s="292"/>
      <c r="CT19" s="292"/>
      <c r="CU19" s="292"/>
      <c r="CV19" s="292"/>
      <c r="CW19" s="292"/>
      <c r="CX19" s="292"/>
      <c r="CY19" s="292"/>
      <c r="CZ19" s="292"/>
      <c r="DA19" s="292"/>
      <c r="DB19" s="292"/>
      <c r="DC19" s="292"/>
      <c r="DD19" s="292"/>
      <c r="DE19" s="292"/>
      <c r="DF19" s="292"/>
      <c r="DG19" s="292"/>
      <c r="DH19" s="292"/>
      <c r="DI19" s="292"/>
      <c r="DJ19" s="292"/>
      <c r="DK19" s="292"/>
      <c r="DL19" s="292"/>
      <c r="DM19" s="292"/>
      <c r="DN19" s="292"/>
      <c r="DO19" s="292"/>
      <c r="DP19" s="292"/>
      <c r="DQ19" s="292"/>
      <c r="DR19" s="292"/>
      <c r="DS19" s="292"/>
      <c r="DT19" s="292"/>
      <c r="DU19" s="292"/>
      <c r="DV19" s="292"/>
      <c r="DW19" s="292"/>
      <c r="DX19" s="292"/>
      <c r="DY19" s="292"/>
      <c r="DZ19" s="292"/>
      <c r="EA19" s="292"/>
      <c r="EB19" s="292"/>
      <c r="EC19" s="292"/>
      <c r="ED19" s="292"/>
      <c r="EE19" s="292"/>
      <c r="EF19" s="292"/>
      <c r="EG19" s="292"/>
      <c r="EH19" s="292"/>
      <c r="EI19" s="292"/>
      <c r="EJ19" s="292"/>
      <c r="EK19" s="292"/>
      <c r="EL19" s="292"/>
      <c r="EM19" s="292"/>
      <c r="EN19" s="292"/>
      <c r="EO19" s="292"/>
      <c r="EP19" s="292"/>
      <c r="EQ19" s="292"/>
      <c r="ER19" s="292"/>
      <c r="ES19" s="292"/>
      <c r="ET19" s="292"/>
      <c r="EU19" s="292"/>
      <c r="EV19" s="292"/>
      <c r="EW19" s="292"/>
      <c r="EX19" s="292"/>
      <c r="EY19" s="292"/>
      <c r="EZ19" s="292"/>
      <c r="FA19" s="292"/>
      <c r="FB19" s="292"/>
      <c r="FC19" s="292"/>
      <c r="FD19" s="292"/>
      <c r="FE19" s="292"/>
      <c r="FF19" s="292"/>
      <c r="FG19" s="292"/>
      <c r="FH19" s="292"/>
      <c r="FI19" s="292"/>
      <c r="FJ19" s="292"/>
      <c r="FK19" s="292"/>
    </row>
    <row r="20" spans="1:167" s="3" customFormat="1" ht="26.2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row>
    <row r="21" spans="1:167" s="3" customFormat="1" ht="12.75" customHeight="1">
      <c r="B21" s="36" t="s">
        <v>187</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row>
    <row r="22" spans="1:167" s="3" customFormat="1" ht="12.75" customHeight="1">
      <c r="B22" s="36" t="s">
        <v>188</v>
      </c>
      <c r="DE22" s="284"/>
      <c r="DF22" s="284"/>
      <c r="DG22" s="284"/>
      <c r="DH22" s="284"/>
      <c r="DI22" s="284"/>
      <c r="DJ22" s="284"/>
      <c r="DK22" s="284"/>
      <c r="DL22" s="284"/>
      <c r="DM22" s="284"/>
      <c r="DN22" s="284"/>
      <c r="DO22" s="284"/>
      <c r="DP22" s="284"/>
      <c r="DQ22" s="284"/>
      <c r="DR22" s="284"/>
      <c r="DS22" s="284"/>
      <c r="DT22" s="284"/>
      <c r="DU22" s="284"/>
      <c r="DV22" s="284"/>
      <c r="DW22" s="284" t="s">
        <v>353</v>
      </c>
      <c r="DX22" s="284"/>
      <c r="DY22" s="284"/>
      <c r="DZ22" s="284"/>
      <c r="EA22" s="284"/>
      <c r="EB22" s="284"/>
      <c r="EC22" s="284"/>
      <c r="ED22" s="284"/>
      <c r="EE22" s="284"/>
      <c r="EF22" s="284"/>
      <c r="EG22" s="284"/>
      <c r="EH22" s="284"/>
      <c r="EI22" s="284"/>
      <c r="EJ22" s="284"/>
      <c r="EK22" s="284"/>
      <c r="EL22" s="284"/>
      <c r="EM22" s="284"/>
      <c r="EN22" s="284"/>
      <c r="EO22" s="284"/>
      <c r="EP22" s="284"/>
      <c r="EQ22" s="284"/>
      <c r="ER22" s="284"/>
      <c r="ES22" s="284"/>
      <c r="ET22" s="284"/>
      <c r="EU22" s="284"/>
      <c r="EV22" s="284"/>
      <c r="EW22" s="284"/>
      <c r="EX22" s="284"/>
      <c r="EY22" s="284"/>
      <c r="EZ22" s="284"/>
      <c r="FA22" s="284"/>
      <c r="FB22" s="284"/>
    </row>
    <row r="23" spans="1:167" s="20" customFormat="1" ht="12.75" customHeight="1">
      <c r="B23" s="66"/>
      <c r="DE23" s="283" t="s">
        <v>77</v>
      </c>
      <c r="DF23" s="283"/>
      <c r="DG23" s="283"/>
      <c r="DH23" s="283"/>
      <c r="DI23" s="283"/>
      <c r="DJ23" s="283"/>
      <c r="DK23" s="283"/>
      <c r="DL23" s="283"/>
      <c r="DM23" s="283"/>
      <c r="DN23" s="283"/>
      <c r="DO23" s="283"/>
      <c r="DP23" s="283"/>
      <c r="DQ23" s="283"/>
      <c r="DR23" s="283"/>
      <c r="DS23" s="283"/>
      <c r="DT23" s="283"/>
      <c r="DU23" s="283"/>
      <c r="DV23" s="283"/>
      <c r="DW23" s="283" t="s">
        <v>78</v>
      </c>
      <c r="DX23" s="283"/>
      <c r="DY23" s="283"/>
      <c r="DZ23" s="283"/>
      <c r="EA23" s="283"/>
      <c r="EB23" s="283"/>
      <c r="EC23" s="283"/>
      <c r="ED23" s="283"/>
      <c r="EE23" s="283"/>
      <c r="EF23" s="283"/>
      <c r="EG23" s="283"/>
      <c r="EH23" s="283"/>
      <c r="EI23" s="283"/>
      <c r="EJ23" s="283"/>
      <c r="EK23" s="283"/>
      <c r="EL23" s="283"/>
      <c r="EM23" s="283"/>
      <c r="EN23" s="283"/>
      <c r="EO23" s="283"/>
      <c r="EP23" s="283"/>
      <c r="EQ23" s="283"/>
      <c r="ER23" s="283"/>
      <c r="ES23" s="283"/>
      <c r="ET23" s="283"/>
      <c r="EU23" s="283"/>
      <c r="EV23" s="283"/>
      <c r="EW23" s="283"/>
      <c r="EX23" s="283"/>
      <c r="EY23" s="283"/>
      <c r="EZ23" s="283"/>
      <c r="FA23" s="283"/>
      <c r="FB23" s="283"/>
    </row>
    <row r="24" spans="1:167" s="3" customFormat="1" ht="12.75">
      <c r="B24" s="36" t="s">
        <v>189</v>
      </c>
      <c r="ES24" s="21"/>
      <c r="ET24" s="21"/>
      <c r="EU24" s="21"/>
      <c r="EV24" s="21"/>
      <c r="EW24" s="21"/>
      <c r="EX24" s="21"/>
      <c r="EY24" s="21"/>
      <c r="EZ24" s="21"/>
      <c r="FA24" s="21"/>
      <c r="FB24" s="21"/>
    </row>
    <row r="25" spans="1:167" s="3" customFormat="1" ht="12.75">
      <c r="B25" s="36" t="s">
        <v>190</v>
      </c>
      <c r="DE25" s="284"/>
      <c r="DF25" s="284"/>
      <c r="DG25" s="284"/>
      <c r="DH25" s="284"/>
      <c r="DI25" s="284"/>
      <c r="DJ25" s="284"/>
      <c r="DK25" s="284"/>
      <c r="DL25" s="284"/>
      <c r="DM25" s="284"/>
      <c r="DN25" s="284"/>
      <c r="DO25" s="284"/>
      <c r="DP25" s="284"/>
      <c r="DQ25" s="284"/>
      <c r="DR25" s="284"/>
      <c r="DS25" s="284"/>
      <c r="DT25" s="284"/>
      <c r="DU25" s="284"/>
      <c r="DV25" s="284"/>
      <c r="DW25" s="284" t="s">
        <v>247</v>
      </c>
      <c r="DX25" s="284"/>
      <c r="DY25" s="284"/>
      <c r="DZ25" s="284"/>
      <c r="EA25" s="284"/>
      <c r="EB25" s="284"/>
      <c r="EC25" s="284"/>
      <c r="ED25" s="284"/>
      <c r="EE25" s="284"/>
      <c r="EF25" s="284"/>
      <c r="EG25" s="284"/>
      <c r="EH25" s="284"/>
      <c r="EI25" s="284"/>
      <c r="EJ25" s="284"/>
      <c r="EK25" s="284"/>
      <c r="EL25" s="284"/>
      <c r="EM25" s="284"/>
      <c r="EN25" s="284"/>
      <c r="EO25" s="284"/>
      <c r="EP25" s="284"/>
      <c r="EQ25" s="284"/>
      <c r="ER25" s="284"/>
      <c r="ES25" s="284"/>
      <c r="ET25" s="284"/>
      <c r="EU25" s="284"/>
      <c r="EV25" s="284"/>
      <c r="EW25" s="284"/>
      <c r="EX25" s="284"/>
      <c r="EY25" s="284"/>
      <c r="EZ25" s="284"/>
      <c r="FA25" s="284"/>
      <c r="FB25" s="284"/>
    </row>
    <row r="26" spans="1:167" s="20" customFormat="1" ht="12.75" customHeight="1">
      <c r="B26" s="66"/>
      <c r="DE26" s="283" t="s">
        <v>77</v>
      </c>
      <c r="DF26" s="283"/>
      <c r="DG26" s="283"/>
      <c r="DH26" s="283"/>
      <c r="DI26" s="283"/>
      <c r="DJ26" s="283"/>
      <c r="DK26" s="283"/>
      <c r="DL26" s="283"/>
      <c r="DM26" s="283"/>
      <c r="DN26" s="283"/>
      <c r="DO26" s="283"/>
      <c r="DP26" s="283"/>
      <c r="DQ26" s="283"/>
      <c r="DR26" s="283"/>
      <c r="DS26" s="283"/>
      <c r="DT26" s="283"/>
      <c r="DU26" s="283"/>
      <c r="DV26" s="283"/>
      <c r="DW26" s="283" t="s">
        <v>78</v>
      </c>
      <c r="DX26" s="283"/>
      <c r="DY26" s="283"/>
      <c r="DZ26" s="283"/>
      <c r="EA26" s="283"/>
      <c r="EB26" s="283"/>
      <c r="EC26" s="283"/>
      <c r="ED26" s="283"/>
      <c r="EE26" s="283"/>
      <c r="EF26" s="283"/>
      <c r="EG26" s="283"/>
      <c r="EH26" s="283"/>
      <c r="EI26" s="283"/>
      <c r="EJ26" s="283"/>
      <c r="EK26" s="283"/>
      <c r="EL26" s="283"/>
      <c r="EM26" s="283"/>
      <c r="EN26" s="283"/>
      <c r="EO26" s="283"/>
      <c r="EP26" s="283"/>
      <c r="EQ26" s="283"/>
      <c r="ER26" s="283"/>
      <c r="ES26" s="283"/>
      <c r="ET26" s="283"/>
      <c r="EU26" s="283"/>
      <c r="EV26" s="283"/>
      <c r="EW26" s="283"/>
      <c r="EX26" s="283"/>
      <c r="EY26" s="283"/>
      <c r="EZ26" s="283"/>
      <c r="FA26" s="283"/>
      <c r="FB26" s="283"/>
    </row>
    <row r="27" spans="1:167" s="3" customFormat="1" ht="12.75">
      <c r="B27" s="36"/>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row>
    <row r="28" spans="1:167" s="3" customFormat="1" ht="12.75">
      <c r="B28" s="36" t="s">
        <v>430</v>
      </c>
      <c r="DE28" s="284"/>
      <c r="DF28" s="284"/>
      <c r="DG28" s="284"/>
      <c r="DH28" s="284"/>
      <c r="DI28" s="284"/>
      <c r="DJ28" s="284"/>
      <c r="DK28" s="284"/>
      <c r="DL28" s="284"/>
      <c r="DM28" s="284"/>
      <c r="DN28" s="284"/>
      <c r="DO28" s="284"/>
      <c r="DP28" s="284"/>
      <c r="DQ28" s="284"/>
      <c r="DR28" s="284"/>
      <c r="DS28" s="284"/>
      <c r="DT28" s="284"/>
      <c r="DU28" s="284"/>
      <c r="DV28" s="284"/>
      <c r="DW28" s="284" t="s">
        <v>431</v>
      </c>
      <c r="DX28" s="284"/>
      <c r="DY28" s="284"/>
      <c r="DZ28" s="284"/>
      <c r="EA28" s="284"/>
      <c r="EB28" s="284"/>
      <c r="EC28" s="284"/>
      <c r="ED28" s="284"/>
      <c r="EE28" s="284"/>
      <c r="EF28" s="284"/>
      <c r="EG28" s="284"/>
      <c r="EH28" s="284"/>
      <c r="EI28" s="284"/>
      <c r="EJ28" s="284"/>
      <c r="EK28" s="284"/>
      <c r="EL28" s="284"/>
      <c r="EM28" s="284"/>
      <c r="EN28" s="284"/>
      <c r="EO28" s="284"/>
      <c r="EP28" s="284"/>
      <c r="EQ28" s="284"/>
      <c r="ER28" s="284"/>
      <c r="ES28" s="284"/>
      <c r="ET28" s="284"/>
      <c r="EU28" s="284"/>
      <c r="EV28" s="284"/>
      <c r="EW28" s="284"/>
      <c r="EX28" s="284"/>
      <c r="EY28" s="284"/>
      <c r="EZ28" s="284"/>
      <c r="FA28" s="284"/>
      <c r="FB28" s="284"/>
    </row>
    <row r="29" spans="1:167" s="20" customFormat="1" ht="12.75" customHeight="1">
      <c r="B29" s="66"/>
      <c r="DE29" s="283" t="s">
        <v>77</v>
      </c>
      <c r="DF29" s="283"/>
      <c r="DG29" s="283"/>
      <c r="DH29" s="283"/>
      <c r="DI29" s="283"/>
      <c r="DJ29" s="283"/>
      <c r="DK29" s="283"/>
      <c r="DL29" s="283"/>
      <c r="DM29" s="283"/>
      <c r="DN29" s="283"/>
      <c r="DO29" s="283"/>
      <c r="DP29" s="283"/>
      <c r="DQ29" s="283"/>
      <c r="DR29" s="283"/>
      <c r="DS29" s="283"/>
      <c r="DT29" s="283"/>
      <c r="DU29" s="283"/>
      <c r="DV29" s="283"/>
      <c r="DW29" s="283" t="s">
        <v>78</v>
      </c>
      <c r="DX29" s="283"/>
      <c r="DY29" s="283"/>
      <c r="DZ29" s="283"/>
      <c r="EA29" s="283"/>
      <c r="EB29" s="283"/>
      <c r="EC29" s="283"/>
      <c r="ED29" s="283"/>
      <c r="EE29" s="283"/>
      <c r="EF29" s="283"/>
      <c r="EG29" s="283"/>
      <c r="EH29" s="283"/>
      <c r="EI29" s="283"/>
      <c r="EJ29" s="283"/>
      <c r="EK29" s="283"/>
      <c r="EL29" s="283"/>
      <c r="EM29" s="283"/>
      <c r="EN29" s="283"/>
      <c r="EO29" s="283"/>
      <c r="EP29" s="283"/>
      <c r="EQ29" s="283"/>
      <c r="ER29" s="283"/>
      <c r="ES29" s="283"/>
      <c r="ET29" s="283"/>
      <c r="EU29" s="283"/>
      <c r="EV29" s="283"/>
      <c r="EW29" s="283"/>
      <c r="EX29" s="283"/>
      <c r="EY29" s="283"/>
      <c r="EZ29" s="283"/>
      <c r="FA29" s="283"/>
      <c r="FB29" s="283"/>
    </row>
    <row r="30" spans="1:167" s="3" customFormat="1" ht="12.75" customHeight="1">
      <c r="B30" s="36"/>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row>
    <row r="31" spans="1:167" s="3" customFormat="1" ht="12.75">
      <c r="B31" s="3" t="s">
        <v>191</v>
      </c>
      <c r="DE31" s="284"/>
      <c r="DF31" s="284"/>
      <c r="DG31" s="284"/>
      <c r="DH31" s="284"/>
      <c r="DI31" s="284"/>
      <c r="DJ31" s="284"/>
      <c r="DK31" s="284"/>
      <c r="DL31" s="284"/>
      <c r="DM31" s="284"/>
      <c r="DN31" s="284"/>
      <c r="DO31" s="284"/>
      <c r="DP31" s="284"/>
      <c r="DQ31" s="284"/>
      <c r="DR31" s="284"/>
      <c r="DS31" s="284"/>
      <c r="DT31" s="284"/>
      <c r="DU31" s="284"/>
      <c r="DV31" s="284"/>
      <c r="DW31" s="284" t="s">
        <v>421</v>
      </c>
      <c r="DX31" s="284"/>
      <c r="DY31" s="284"/>
      <c r="DZ31" s="284"/>
      <c r="EA31" s="284"/>
      <c r="EB31" s="284"/>
      <c r="EC31" s="284"/>
      <c r="ED31" s="284"/>
      <c r="EE31" s="284"/>
      <c r="EF31" s="284"/>
      <c r="EG31" s="284"/>
      <c r="EH31" s="284"/>
      <c r="EI31" s="284"/>
      <c r="EJ31" s="284"/>
      <c r="EK31" s="284"/>
      <c r="EL31" s="284"/>
      <c r="EM31" s="284"/>
      <c r="EN31" s="284"/>
      <c r="EO31" s="284"/>
      <c r="EP31" s="284"/>
      <c r="EQ31" s="284"/>
      <c r="ER31" s="284"/>
      <c r="ES31" s="284"/>
      <c r="ET31" s="284"/>
      <c r="EU31" s="284"/>
      <c r="EV31" s="284"/>
      <c r="EW31" s="284"/>
      <c r="EX31" s="284"/>
      <c r="EY31" s="284"/>
      <c r="EZ31" s="284"/>
      <c r="FA31" s="284"/>
      <c r="FB31" s="284"/>
    </row>
    <row r="32" spans="1:167" s="20" customFormat="1" ht="12.75" customHeight="1">
      <c r="DE32" s="283" t="s">
        <v>77</v>
      </c>
      <c r="DF32" s="283"/>
      <c r="DG32" s="283"/>
      <c r="DH32" s="283"/>
      <c r="DI32" s="283"/>
      <c r="DJ32" s="283"/>
      <c r="DK32" s="283"/>
      <c r="DL32" s="283"/>
      <c r="DM32" s="283"/>
      <c r="DN32" s="283"/>
      <c r="DO32" s="283"/>
      <c r="DP32" s="283"/>
      <c r="DQ32" s="283"/>
      <c r="DR32" s="283"/>
      <c r="DS32" s="283"/>
      <c r="DT32" s="283"/>
      <c r="DU32" s="283"/>
      <c r="DV32" s="283"/>
      <c r="DW32" s="283" t="s">
        <v>78</v>
      </c>
      <c r="DX32" s="283"/>
      <c r="DY32" s="283"/>
      <c r="DZ32" s="283"/>
      <c r="EA32" s="283"/>
      <c r="EB32" s="283"/>
      <c r="EC32" s="283"/>
      <c r="ED32" s="283"/>
      <c r="EE32" s="283"/>
      <c r="EF32" s="283"/>
      <c r="EG32" s="283"/>
      <c r="EH32" s="283"/>
      <c r="EI32" s="283"/>
      <c r="EJ32" s="283"/>
      <c r="EK32" s="283"/>
      <c r="EL32" s="283"/>
      <c r="EM32" s="283"/>
      <c r="EN32" s="283"/>
      <c r="EO32" s="283"/>
      <c r="EP32" s="283"/>
      <c r="EQ32" s="283"/>
      <c r="ER32" s="283"/>
      <c r="ES32" s="283"/>
      <c r="ET32" s="283"/>
      <c r="EU32" s="283"/>
      <c r="EV32" s="283"/>
      <c r="EW32" s="283"/>
      <c r="EX32" s="283"/>
      <c r="EY32" s="283"/>
      <c r="EZ32" s="283"/>
      <c r="FA32" s="283"/>
      <c r="FB32" s="283"/>
    </row>
    <row r="33" spans="1:44" s="3" customFormat="1" ht="12.75">
      <c r="B33" s="3" t="s">
        <v>192</v>
      </c>
      <c r="G33" s="285" t="s">
        <v>248</v>
      </c>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67"/>
      <c r="AI33" s="67"/>
      <c r="AJ33" s="67"/>
    </row>
    <row r="34" spans="1:44" s="3" customFormat="1" ht="9" customHeight="1">
      <c r="A34" s="43"/>
      <c r="AH34" s="67"/>
      <c r="AI34" s="67"/>
      <c r="AJ34" s="43"/>
      <c r="AK34" s="43"/>
      <c r="AL34" s="43"/>
      <c r="AM34" s="43"/>
    </row>
    <row r="35" spans="1:44" s="3" customFormat="1" ht="15" customHeight="1">
      <c r="C35" s="30"/>
      <c r="D35" s="282" t="str">
        <f>стр.1!AJ16</f>
        <v>29 ноября 2018</v>
      </c>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282"/>
      <c r="AP35" s="282"/>
      <c r="AQ35" s="282"/>
      <c r="AR35" s="282"/>
    </row>
    <row r="36" spans="1:44" ht="3" customHeight="1"/>
  </sheetData>
  <mergeCells count="58">
    <mergeCell ref="A5:BF5"/>
    <mergeCell ref="BG5:DI5"/>
    <mergeCell ref="DJ5:FK5"/>
    <mergeCell ref="B1:FJ1"/>
    <mergeCell ref="BM2:CR2"/>
    <mergeCell ref="CS2:CV2"/>
    <mergeCell ref="CW2:CZ2"/>
    <mergeCell ref="BM3:CR3"/>
    <mergeCell ref="A6:BF6"/>
    <mergeCell ref="BG6:DI6"/>
    <mergeCell ref="DJ6:FK6"/>
    <mergeCell ref="B7:BF7"/>
    <mergeCell ref="BG7:DI7"/>
    <mergeCell ref="DJ7:FK7"/>
    <mergeCell ref="B8:BF8"/>
    <mergeCell ref="BG8:DI8"/>
    <mergeCell ref="DJ8:FK8"/>
    <mergeCell ref="B9:BF9"/>
    <mergeCell ref="BG9:DI9"/>
    <mergeCell ref="DJ9:FK9"/>
    <mergeCell ref="B10:BF10"/>
    <mergeCell ref="BG10:DI10"/>
    <mergeCell ref="DJ10:FK10"/>
    <mergeCell ref="A12:FK12"/>
    <mergeCell ref="A14:BF14"/>
    <mergeCell ref="BG14:DI14"/>
    <mergeCell ref="DJ14:FK14"/>
    <mergeCell ref="A15:BF15"/>
    <mergeCell ref="BG15:DI15"/>
    <mergeCell ref="DJ15:FK15"/>
    <mergeCell ref="B16:BF16"/>
    <mergeCell ref="BG16:DI16"/>
    <mergeCell ref="DJ16:FK16"/>
    <mergeCell ref="DE25:DV25"/>
    <mergeCell ref="DW25:FB25"/>
    <mergeCell ref="B17:BF17"/>
    <mergeCell ref="BG17:DI17"/>
    <mergeCell ref="DJ17:FK17"/>
    <mergeCell ref="B18:BF18"/>
    <mergeCell ref="BG18:DI18"/>
    <mergeCell ref="DJ18:FK18"/>
    <mergeCell ref="A19:FK19"/>
    <mergeCell ref="DE22:DV22"/>
    <mergeCell ref="DW22:FB22"/>
    <mergeCell ref="DE23:DV23"/>
    <mergeCell ref="DW23:FB23"/>
    <mergeCell ref="D35:AR35"/>
    <mergeCell ref="DE26:DV26"/>
    <mergeCell ref="DW26:FB26"/>
    <mergeCell ref="DE28:DV28"/>
    <mergeCell ref="DW28:FB28"/>
    <mergeCell ref="DE29:DV29"/>
    <mergeCell ref="DW29:FB29"/>
    <mergeCell ref="DE31:DV31"/>
    <mergeCell ref="DW31:FB31"/>
    <mergeCell ref="DE32:DV32"/>
    <mergeCell ref="DW32:FB32"/>
    <mergeCell ref="G33:AG33"/>
  </mergeCells>
  <pageMargins left="0.22" right="0.17" top="0.32" bottom="0.3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FK62"/>
  <sheetViews>
    <sheetView view="pageBreakPreview" topLeftCell="D43" zoomScale="85" zoomScaleSheetLayoutView="85" workbookViewId="0">
      <selection activeCell="BN31" sqref="BN31"/>
    </sheetView>
  </sheetViews>
  <sheetFormatPr defaultColWidth="0.85546875" defaultRowHeight="12"/>
  <cols>
    <col min="1" max="3" width="0" style="95" hidden="1" customWidth="1"/>
    <col min="4" max="39" width="0.85546875" style="95"/>
    <col min="40" max="40" width="11.28515625" style="95" customWidth="1"/>
    <col min="41" max="58" width="0.85546875" style="95"/>
    <col min="59" max="59" width="1" style="95" customWidth="1"/>
    <col min="60" max="60" width="10.42578125" style="95" customWidth="1"/>
    <col min="61" max="315" width="0.85546875" style="95"/>
    <col min="316" max="316" width="2" style="95" customWidth="1"/>
    <col min="317" max="571" width="0.85546875" style="95"/>
    <col min="572" max="572" width="2" style="95" customWidth="1"/>
    <col min="573" max="827" width="0.85546875" style="95"/>
    <col min="828" max="828" width="2" style="95" customWidth="1"/>
    <col min="829" max="1083" width="0.85546875" style="95"/>
    <col min="1084" max="1084" width="2" style="95" customWidth="1"/>
    <col min="1085" max="1339" width="0.85546875" style="95"/>
    <col min="1340" max="1340" width="2" style="95" customWidth="1"/>
    <col min="1341" max="1595" width="0.85546875" style="95"/>
    <col min="1596" max="1596" width="2" style="95" customWidth="1"/>
    <col min="1597" max="1851" width="0.85546875" style="95"/>
    <col min="1852" max="1852" width="2" style="95" customWidth="1"/>
    <col min="1853" max="2107" width="0.85546875" style="95"/>
    <col min="2108" max="2108" width="2" style="95" customWidth="1"/>
    <col min="2109" max="2363" width="0.85546875" style="95"/>
    <col min="2364" max="2364" width="2" style="95" customWidth="1"/>
    <col min="2365" max="2619" width="0.85546875" style="95"/>
    <col min="2620" max="2620" width="2" style="95" customWidth="1"/>
    <col min="2621" max="2875" width="0.85546875" style="95"/>
    <col min="2876" max="2876" width="2" style="95" customWidth="1"/>
    <col min="2877" max="3131" width="0.85546875" style="95"/>
    <col min="3132" max="3132" width="2" style="95" customWidth="1"/>
    <col min="3133" max="3387" width="0.85546875" style="95"/>
    <col min="3388" max="3388" width="2" style="95" customWidth="1"/>
    <col min="3389" max="3643" width="0.85546875" style="95"/>
    <col min="3644" max="3644" width="2" style="95" customWidth="1"/>
    <col min="3645" max="3899" width="0.85546875" style="95"/>
    <col min="3900" max="3900" width="2" style="95" customWidth="1"/>
    <col min="3901" max="4155" width="0.85546875" style="95"/>
    <col min="4156" max="4156" width="2" style="95" customWidth="1"/>
    <col min="4157" max="4411" width="0.85546875" style="95"/>
    <col min="4412" max="4412" width="2" style="95" customWidth="1"/>
    <col min="4413" max="4667" width="0.85546875" style="95"/>
    <col min="4668" max="4668" width="2" style="95" customWidth="1"/>
    <col min="4669" max="4923" width="0.85546875" style="95"/>
    <col min="4924" max="4924" width="2" style="95" customWidth="1"/>
    <col min="4925" max="5179" width="0.85546875" style="95"/>
    <col min="5180" max="5180" width="2" style="95" customWidth="1"/>
    <col min="5181" max="5435" width="0.85546875" style="95"/>
    <col min="5436" max="5436" width="2" style="95" customWidth="1"/>
    <col min="5437" max="5691" width="0.85546875" style="95"/>
    <col min="5692" max="5692" width="2" style="95" customWidth="1"/>
    <col min="5693" max="5947" width="0.85546875" style="95"/>
    <col min="5948" max="5948" width="2" style="95" customWidth="1"/>
    <col min="5949" max="6203" width="0.85546875" style="95"/>
    <col min="6204" max="6204" width="2" style="95" customWidth="1"/>
    <col min="6205" max="6459" width="0.85546875" style="95"/>
    <col min="6460" max="6460" width="2" style="95" customWidth="1"/>
    <col min="6461" max="6715" width="0.85546875" style="95"/>
    <col min="6716" max="6716" width="2" style="95" customWidth="1"/>
    <col min="6717" max="6971" width="0.85546875" style="95"/>
    <col min="6972" max="6972" width="2" style="95" customWidth="1"/>
    <col min="6973" max="7227" width="0.85546875" style="95"/>
    <col min="7228" max="7228" width="2" style="95" customWidth="1"/>
    <col min="7229" max="7483" width="0.85546875" style="95"/>
    <col min="7484" max="7484" width="2" style="95" customWidth="1"/>
    <col min="7485" max="7739" width="0.85546875" style="95"/>
    <col min="7740" max="7740" width="2" style="95" customWidth="1"/>
    <col min="7741" max="7995" width="0.85546875" style="95"/>
    <col min="7996" max="7996" width="2" style="95" customWidth="1"/>
    <col min="7997" max="8251" width="0.85546875" style="95"/>
    <col min="8252" max="8252" width="2" style="95" customWidth="1"/>
    <col min="8253" max="8507" width="0.85546875" style="95"/>
    <col min="8508" max="8508" width="2" style="95" customWidth="1"/>
    <col min="8509" max="8763" width="0.85546875" style="95"/>
    <col min="8764" max="8764" width="2" style="95" customWidth="1"/>
    <col min="8765" max="9019" width="0.85546875" style="95"/>
    <col min="9020" max="9020" width="2" style="95" customWidth="1"/>
    <col min="9021" max="9275" width="0.85546875" style="95"/>
    <col min="9276" max="9276" width="2" style="95" customWidth="1"/>
    <col min="9277" max="9531" width="0.85546875" style="95"/>
    <col min="9532" max="9532" width="2" style="95" customWidth="1"/>
    <col min="9533" max="9787" width="0.85546875" style="95"/>
    <col min="9788" max="9788" width="2" style="95" customWidth="1"/>
    <col min="9789" max="10043" width="0.85546875" style="95"/>
    <col min="10044" max="10044" width="2" style="95" customWidth="1"/>
    <col min="10045" max="10299" width="0.85546875" style="95"/>
    <col min="10300" max="10300" width="2" style="95" customWidth="1"/>
    <col min="10301" max="10555" width="0.85546875" style="95"/>
    <col min="10556" max="10556" width="2" style="95" customWidth="1"/>
    <col min="10557" max="10811" width="0.85546875" style="95"/>
    <col min="10812" max="10812" width="2" style="95" customWidth="1"/>
    <col min="10813" max="11067" width="0.85546875" style="95"/>
    <col min="11068" max="11068" width="2" style="95" customWidth="1"/>
    <col min="11069" max="11323" width="0.85546875" style="95"/>
    <col min="11324" max="11324" width="2" style="95" customWidth="1"/>
    <col min="11325" max="11579" width="0.85546875" style="95"/>
    <col min="11580" max="11580" width="2" style="95" customWidth="1"/>
    <col min="11581" max="11835" width="0.85546875" style="95"/>
    <col min="11836" max="11836" width="2" style="95" customWidth="1"/>
    <col min="11837" max="12091" width="0.85546875" style="95"/>
    <col min="12092" max="12092" width="2" style="95" customWidth="1"/>
    <col min="12093" max="12347" width="0.85546875" style="95"/>
    <col min="12348" max="12348" width="2" style="95" customWidth="1"/>
    <col min="12349" max="12603" width="0.85546875" style="95"/>
    <col min="12604" max="12604" width="2" style="95" customWidth="1"/>
    <col min="12605" max="12859" width="0.85546875" style="95"/>
    <col min="12860" max="12860" width="2" style="95" customWidth="1"/>
    <col min="12861" max="13115" width="0.85546875" style="95"/>
    <col min="13116" max="13116" width="2" style="95" customWidth="1"/>
    <col min="13117" max="13371" width="0.85546875" style="95"/>
    <col min="13372" max="13372" width="2" style="95" customWidth="1"/>
    <col min="13373" max="13627" width="0.85546875" style="95"/>
    <col min="13628" max="13628" width="2" style="95" customWidth="1"/>
    <col min="13629" max="13883" width="0.85546875" style="95"/>
    <col min="13884" max="13884" width="2" style="95" customWidth="1"/>
    <col min="13885" max="14139" width="0.85546875" style="95"/>
    <col min="14140" max="14140" width="2" style="95" customWidth="1"/>
    <col min="14141" max="14395" width="0.85546875" style="95"/>
    <col min="14396" max="14396" width="2" style="95" customWidth="1"/>
    <col min="14397" max="14651" width="0.85546875" style="95"/>
    <col min="14652" max="14652" width="2" style="95" customWidth="1"/>
    <col min="14653" max="14907" width="0.85546875" style="95"/>
    <col min="14908" max="14908" width="2" style="95" customWidth="1"/>
    <col min="14909" max="15163" width="0.85546875" style="95"/>
    <col min="15164" max="15164" width="2" style="95" customWidth="1"/>
    <col min="15165" max="15419" width="0.85546875" style="95"/>
    <col min="15420" max="15420" width="2" style="95" customWidth="1"/>
    <col min="15421" max="15675" width="0.85546875" style="95"/>
    <col min="15676" max="15676" width="2" style="95" customWidth="1"/>
    <col min="15677" max="15931" width="0.85546875" style="95"/>
    <col min="15932" max="15932" width="2" style="95" customWidth="1"/>
    <col min="15933" max="16187" width="0.85546875" style="95"/>
    <col min="16188" max="16188" width="2" style="95" customWidth="1"/>
    <col min="16189" max="16384" width="0.85546875" style="95"/>
  </cols>
  <sheetData>
    <row r="1" spans="1:167" s="68" customFormat="1" ht="9" customHeight="1">
      <c r="CS1" s="368" t="s">
        <v>193</v>
      </c>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368"/>
      <c r="DR1" s="368"/>
      <c r="DS1" s="368"/>
      <c r="DT1" s="368"/>
      <c r="DU1" s="368"/>
      <c r="DV1" s="368"/>
      <c r="DW1" s="368"/>
      <c r="DX1" s="368"/>
      <c r="DY1" s="368"/>
      <c r="DZ1" s="368"/>
      <c r="EA1" s="368"/>
      <c r="EB1" s="368"/>
      <c r="EC1" s="368"/>
      <c r="ED1" s="368"/>
      <c r="EE1" s="368"/>
      <c r="EF1" s="368"/>
      <c r="EG1" s="368"/>
      <c r="EH1" s="368"/>
      <c r="EI1" s="368"/>
      <c r="EJ1" s="368"/>
      <c r="EK1" s="368"/>
      <c r="EL1" s="368"/>
      <c r="EM1" s="368"/>
      <c r="EN1" s="368"/>
      <c r="EO1" s="368"/>
      <c r="EP1" s="368"/>
      <c r="EQ1" s="368"/>
      <c r="ER1" s="368"/>
      <c r="ES1" s="368"/>
      <c r="ET1" s="368"/>
      <c r="EU1" s="368"/>
      <c r="EV1" s="368"/>
      <c r="EW1" s="368"/>
      <c r="EX1" s="368"/>
      <c r="EY1" s="368"/>
      <c r="EZ1" s="368"/>
      <c r="FA1" s="368"/>
      <c r="FB1" s="368"/>
      <c r="FC1" s="368"/>
      <c r="FD1" s="368"/>
      <c r="FE1" s="368"/>
      <c r="FF1" s="368"/>
      <c r="FG1" s="368"/>
      <c r="FH1" s="368"/>
      <c r="FI1" s="368"/>
      <c r="FJ1" s="368"/>
      <c r="FK1" s="368"/>
    </row>
    <row r="2" spans="1:167" s="68" customFormat="1" ht="9" customHeight="1">
      <c r="CS2" s="368" t="s">
        <v>194</v>
      </c>
      <c r="CT2" s="368"/>
      <c r="CU2" s="368"/>
      <c r="CV2" s="368"/>
      <c r="CW2" s="368"/>
      <c r="CX2" s="368"/>
      <c r="CY2" s="368"/>
      <c r="CZ2" s="368"/>
      <c r="DA2" s="368"/>
      <c r="DB2" s="368"/>
      <c r="DC2" s="368"/>
      <c r="DD2" s="368"/>
      <c r="DE2" s="368"/>
      <c r="DF2" s="368"/>
      <c r="DG2" s="368"/>
      <c r="DH2" s="368"/>
      <c r="DI2" s="368"/>
      <c r="DJ2" s="368"/>
      <c r="DK2" s="368"/>
      <c r="DL2" s="368"/>
      <c r="DM2" s="368"/>
      <c r="DN2" s="368"/>
      <c r="DO2" s="368"/>
      <c r="DP2" s="368"/>
      <c r="DQ2" s="368"/>
      <c r="DR2" s="368"/>
      <c r="DS2" s="368"/>
      <c r="DT2" s="368"/>
      <c r="DU2" s="368"/>
      <c r="DV2" s="368"/>
      <c r="DW2" s="368"/>
      <c r="DX2" s="368"/>
      <c r="DY2" s="368"/>
      <c r="DZ2" s="368"/>
      <c r="EA2" s="368"/>
      <c r="EB2" s="368"/>
      <c r="EC2" s="368"/>
      <c r="ED2" s="368"/>
      <c r="EE2" s="368"/>
      <c r="EF2" s="368"/>
      <c r="EG2" s="368"/>
      <c r="EH2" s="368"/>
      <c r="EI2" s="368"/>
      <c r="EJ2" s="368"/>
      <c r="EK2" s="368"/>
      <c r="EL2" s="368"/>
      <c r="EM2" s="368"/>
      <c r="EN2" s="368"/>
      <c r="EO2" s="368"/>
      <c r="EP2" s="368"/>
      <c r="EQ2" s="368"/>
      <c r="ER2" s="368"/>
      <c r="ES2" s="368"/>
      <c r="ET2" s="368"/>
      <c r="EU2" s="368"/>
      <c r="EV2" s="368"/>
      <c r="EW2" s="368"/>
      <c r="EX2" s="368"/>
      <c r="EY2" s="368"/>
      <c r="EZ2" s="368"/>
      <c r="FA2" s="368"/>
      <c r="FB2" s="368"/>
      <c r="FC2" s="368"/>
      <c r="FD2" s="368"/>
      <c r="FE2" s="368"/>
      <c r="FF2" s="368"/>
      <c r="FG2" s="368"/>
      <c r="FH2" s="368"/>
      <c r="FI2" s="368"/>
      <c r="FJ2" s="368"/>
      <c r="FK2" s="368"/>
    </row>
    <row r="3" spans="1:167" s="68" customFormat="1" ht="9" customHeight="1">
      <c r="CS3" s="368" t="s">
        <v>195</v>
      </c>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row>
    <row r="4" spans="1:167" s="68" customFormat="1" ht="9" customHeight="1">
      <c r="CS4" s="368" t="s">
        <v>196</v>
      </c>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row>
    <row r="5" spans="1:167" s="68" customFormat="1" ht="21" customHeight="1">
      <c r="CS5" s="368" t="s">
        <v>197</v>
      </c>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row>
    <row r="6" spans="1:167" s="68" customFormat="1" ht="6" customHeight="1"/>
    <row r="7" spans="1:167" s="69" customFormat="1" ht="10.5" customHeight="1">
      <c r="G7" s="189" t="s">
        <v>432</v>
      </c>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P7" s="369" t="s">
        <v>75</v>
      </c>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c r="DP7" s="369"/>
      <c r="DQ7" s="369"/>
      <c r="DR7" s="369"/>
      <c r="DS7" s="369"/>
      <c r="DT7" s="369"/>
      <c r="DU7" s="369"/>
      <c r="DV7" s="369"/>
      <c r="DW7" s="369"/>
      <c r="DX7" s="369"/>
      <c r="DY7" s="369"/>
      <c r="DZ7" s="369"/>
      <c r="EA7" s="369"/>
      <c r="EB7" s="369"/>
      <c r="EC7" s="369"/>
      <c r="ED7" s="369"/>
      <c r="EE7" s="369"/>
      <c r="EF7" s="369"/>
      <c r="EG7" s="369"/>
      <c r="EH7" s="369"/>
      <c r="EI7" s="369"/>
      <c r="EJ7" s="369"/>
      <c r="EK7" s="369"/>
      <c r="EL7" s="369"/>
      <c r="EM7" s="369"/>
      <c r="EN7" s="369"/>
      <c r="EO7" s="369"/>
      <c r="EP7" s="369"/>
      <c r="EQ7" s="369"/>
      <c r="ER7" s="369"/>
      <c r="ES7" s="369"/>
      <c r="ET7" s="369"/>
      <c r="EU7" s="369"/>
      <c r="EV7" s="369"/>
      <c r="EW7" s="369"/>
      <c r="EX7" s="369"/>
      <c r="EY7" s="369"/>
      <c r="EZ7" s="369"/>
      <c r="FA7" s="369"/>
      <c r="FB7" s="369"/>
      <c r="FC7" s="369"/>
      <c r="FD7" s="369"/>
      <c r="FE7" s="369"/>
      <c r="FF7" s="369"/>
      <c r="FG7" s="369"/>
      <c r="FH7" s="369"/>
      <c r="FI7" s="369"/>
      <c r="FJ7" s="369"/>
      <c r="FK7" s="369"/>
    </row>
    <row r="8" spans="1:167" s="69" customFormat="1" ht="10.5" customHeight="1">
      <c r="G8" s="218" t="s">
        <v>433</v>
      </c>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P8" s="370" t="s">
        <v>366</v>
      </c>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c r="DF8" s="370"/>
      <c r="DG8" s="370"/>
      <c r="DH8" s="370"/>
      <c r="DI8" s="370"/>
      <c r="DJ8" s="37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c r="EX8" s="370"/>
      <c r="EY8" s="370"/>
      <c r="EZ8" s="370"/>
      <c r="FA8" s="370"/>
      <c r="FB8" s="370"/>
      <c r="FC8" s="370"/>
      <c r="FD8" s="370"/>
      <c r="FE8" s="370"/>
      <c r="FF8" s="370"/>
      <c r="FG8" s="370"/>
      <c r="FH8" s="370"/>
      <c r="FI8" s="370"/>
      <c r="FJ8" s="370"/>
      <c r="FK8" s="370"/>
    </row>
    <row r="9" spans="1:167" s="68" customFormat="1" ht="9.75" customHeight="1">
      <c r="G9" s="219" t="s">
        <v>76</v>
      </c>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P9" s="336" t="s">
        <v>198</v>
      </c>
      <c r="BQ9" s="336"/>
      <c r="BR9" s="336"/>
      <c r="BS9" s="336"/>
      <c r="BT9" s="336"/>
      <c r="BU9" s="336"/>
      <c r="BV9" s="336"/>
      <c r="BW9" s="336"/>
      <c r="BX9" s="336"/>
      <c r="BY9" s="336"/>
      <c r="BZ9" s="336"/>
      <c r="CA9" s="336"/>
      <c r="CB9" s="336"/>
      <c r="CC9" s="336"/>
      <c r="CD9" s="336"/>
      <c r="CE9" s="336"/>
      <c r="CF9" s="336"/>
      <c r="CG9" s="336"/>
      <c r="CH9" s="336"/>
      <c r="CI9" s="336"/>
      <c r="CJ9" s="336"/>
      <c r="CK9" s="336"/>
      <c r="CL9" s="336"/>
      <c r="CM9" s="336"/>
      <c r="CN9" s="336"/>
      <c r="CO9" s="336"/>
      <c r="CP9" s="336"/>
      <c r="CQ9" s="336"/>
      <c r="CR9" s="336"/>
      <c r="CS9" s="336"/>
      <c r="CT9" s="336"/>
      <c r="CU9" s="336"/>
      <c r="CV9" s="336"/>
      <c r="CW9" s="336"/>
      <c r="CX9" s="336"/>
      <c r="CY9" s="336"/>
      <c r="CZ9" s="336"/>
      <c r="DA9" s="336"/>
      <c r="DB9" s="336"/>
      <c r="DC9" s="336"/>
      <c r="DD9" s="336"/>
      <c r="DE9" s="336"/>
      <c r="DF9" s="336"/>
      <c r="DG9" s="336"/>
      <c r="DH9" s="336"/>
      <c r="DI9" s="336"/>
      <c r="DJ9" s="336"/>
      <c r="DK9" s="336"/>
      <c r="DL9" s="336"/>
      <c r="DM9" s="336"/>
      <c r="DN9" s="336"/>
      <c r="DO9" s="336"/>
      <c r="DP9" s="336"/>
      <c r="DQ9" s="336"/>
      <c r="DR9" s="336"/>
      <c r="DS9" s="336"/>
      <c r="DT9" s="336"/>
      <c r="DU9" s="336"/>
      <c r="DV9" s="336"/>
      <c r="DW9" s="336"/>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36"/>
      <c r="FA9" s="336"/>
      <c r="FB9" s="336"/>
      <c r="FC9" s="336"/>
      <c r="FD9" s="336"/>
      <c r="FE9" s="336"/>
      <c r="FF9" s="336"/>
      <c r="FG9" s="336"/>
      <c r="FH9" s="336"/>
      <c r="FI9" s="336"/>
      <c r="FJ9" s="336"/>
      <c r="FK9" s="336"/>
    </row>
    <row r="10" spans="1:167" s="69" customFormat="1" ht="10.5" customHeight="1">
      <c r="G10" s="215"/>
      <c r="H10" s="215"/>
      <c r="I10" s="215"/>
      <c r="J10" s="215"/>
      <c r="K10" s="215"/>
      <c r="L10" s="215"/>
      <c r="M10" s="215"/>
      <c r="N10" s="215"/>
      <c r="O10" s="215"/>
      <c r="P10" s="215"/>
      <c r="Q10" s="215"/>
      <c r="R10" s="215"/>
      <c r="S10" s="215"/>
      <c r="T10" s="215"/>
      <c r="U10" s="215"/>
      <c r="V10" s="215"/>
      <c r="W10" s="215"/>
      <c r="X10" s="215"/>
      <c r="Y10" s="215"/>
      <c r="Z10" s="215"/>
      <c r="AA10" s="215" t="s">
        <v>434</v>
      </c>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c r="DF10" s="371"/>
      <c r="DG10" s="371"/>
      <c r="DH10" s="371"/>
      <c r="DI10" s="371"/>
      <c r="DJ10" s="371"/>
      <c r="DK10" s="371"/>
      <c r="DL10" s="371"/>
      <c r="DM10" s="371"/>
      <c r="DN10" s="371"/>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1"/>
      <c r="EN10" s="371"/>
      <c r="EO10" s="371"/>
      <c r="EP10" s="371"/>
      <c r="EQ10" s="371"/>
      <c r="ER10" s="371"/>
      <c r="ES10" s="371"/>
      <c r="ET10" s="371"/>
      <c r="EU10" s="371"/>
      <c r="EV10" s="371"/>
      <c r="EW10" s="371"/>
      <c r="EX10" s="371"/>
      <c r="EY10" s="371"/>
      <c r="EZ10" s="371"/>
      <c r="FA10" s="371"/>
      <c r="FB10" s="371"/>
      <c r="FC10" s="371"/>
      <c r="FD10" s="371"/>
      <c r="FE10" s="371"/>
      <c r="FF10" s="371"/>
      <c r="FG10" s="371"/>
      <c r="FH10" s="371"/>
      <c r="FI10" s="371"/>
      <c r="FJ10" s="371"/>
      <c r="FK10" s="371"/>
    </row>
    <row r="11" spans="1:167" s="68" customFormat="1" ht="9.75" customHeight="1">
      <c r="G11" s="204" t="s">
        <v>77</v>
      </c>
      <c r="H11" s="204"/>
      <c r="I11" s="204"/>
      <c r="J11" s="204"/>
      <c r="K11" s="204"/>
      <c r="L11" s="204"/>
      <c r="M11" s="204"/>
      <c r="N11" s="204"/>
      <c r="O11" s="204"/>
      <c r="P11" s="204"/>
      <c r="Q11" s="204"/>
      <c r="R11" s="204"/>
      <c r="S11" s="204"/>
      <c r="T11" s="204"/>
      <c r="U11" s="204"/>
      <c r="V11" s="204"/>
      <c r="W11" s="204"/>
      <c r="X11" s="204"/>
      <c r="Y11" s="204"/>
      <c r="Z11" s="204"/>
      <c r="AA11" s="204" t="s">
        <v>78</v>
      </c>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P11" s="335" t="s">
        <v>199</v>
      </c>
      <c r="BQ11" s="335"/>
      <c r="BR11" s="335"/>
      <c r="BS11" s="335"/>
      <c r="BT11" s="335"/>
      <c r="BU11" s="335"/>
      <c r="BV11" s="335"/>
      <c r="BW11" s="335"/>
      <c r="BX11" s="335"/>
      <c r="BY11" s="335"/>
      <c r="BZ11" s="335"/>
      <c r="CA11" s="335"/>
      <c r="CB11" s="335"/>
      <c r="CC11" s="335"/>
      <c r="CD11" s="335"/>
      <c r="CE11" s="335"/>
      <c r="CF11" s="335"/>
      <c r="CG11" s="335"/>
      <c r="CH11" s="335"/>
      <c r="CI11" s="335"/>
      <c r="CJ11" s="335"/>
      <c r="CK11" s="335"/>
      <c r="CL11" s="335"/>
      <c r="CM11" s="335"/>
      <c r="CN11" s="335"/>
      <c r="CO11" s="335"/>
      <c r="CP11" s="335"/>
      <c r="CQ11" s="335"/>
      <c r="CR11" s="335"/>
      <c r="CS11" s="335"/>
      <c r="CT11" s="335"/>
      <c r="CU11" s="335"/>
      <c r="CV11" s="335"/>
      <c r="CW11" s="335"/>
      <c r="CX11" s="335"/>
      <c r="CY11" s="335"/>
      <c r="CZ11" s="335"/>
      <c r="DA11" s="335"/>
      <c r="DB11" s="335"/>
      <c r="DC11" s="335"/>
      <c r="DD11" s="335"/>
      <c r="DE11" s="335"/>
      <c r="DF11" s="335"/>
      <c r="DG11" s="335"/>
      <c r="DH11" s="335"/>
      <c r="DI11" s="335"/>
      <c r="DJ11" s="335"/>
      <c r="DK11" s="335"/>
      <c r="DL11" s="335"/>
      <c r="DM11" s="335"/>
      <c r="DN11" s="335"/>
      <c r="DO11" s="335"/>
      <c r="DP11" s="335"/>
      <c r="DQ11" s="335"/>
      <c r="DR11" s="335"/>
      <c r="DS11" s="335"/>
      <c r="DT11" s="335"/>
      <c r="DU11" s="335"/>
      <c r="DV11" s="335"/>
      <c r="DW11" s="335"/>
      <c r="DX11" s="335"/>
      <c r="DY11" s="335"/>
      <c r="DZ11" s="335"/>
      <c r="EA11" s="335"/>
      <c r="EB11" s="335"/>
      <c r="EC11" s="335"/>
      <c r="ED11" s="335"/>
      <c r="EE11" s="335"/>
      <c r="EF11" s="335"/>
      <c r="EG11" s="335"/>
      <c r="EH11" s="335"/>
      <c r="EI11" s="335"/>
      <c r="EJ11" s="335"/>
      <c r="EK11" s="335"/>
      <c r="EL11" s="335"/>
      <c r="EM11" s="335"/>
      <c r="EN11" s="335"/>
      <c r="EO11" s="335"/>
      <c r="EP11" s="335"/>
      <c r="EQ11" s="335"/>
      <c r="ER11" s="335"/>
      <c r="ES11" s="335"/>
      <c r="ET11" s="335"/>
      <c r="EU11" s="335"/>
      <c r="EV11" s="335"/>
      <c r="EW11" s="335"/>
      <c r="EX11" s="335"/>
      <c r="EY11" s="335"/>
      <c r="EZ11" s="335"/>
      <c r="FA11" s="335"/>
      <c r="FB11" s="335"/>
      <c r="FC11" s="335"/>
      <c r="FD11" s="335"/>
      <c r="FE11" s="335"/>
      <c r="FF11" s="335"/>
      <c r="FG11" s="335"/>
      <c r="FH11" s="335"/>
      <c r="FI11" s="335"/>
      <c r="FJ11" s="335"/>
      <c r="FK11" s="335"/>
    </row>
    <row r="12" spans="1:167" s="69" customFormat="1" ht="10.5" customHeight="1">
      <c r="G12" s="21"/>
      <c r="H12" s="21"/>
      <c r="I12" s="21"/>
      <c r="J12" s="21"/>
      <c r="K12" s="21"/>
      <c r="L12" s="21"/>
      <c r="M12" s="21"/>
      <c r="N12" s="21"/>
      <c r="O12" s="21"/>
      <c r="P12" s="21"/>
      <c r="Q12" s="21"/>
      <c r="R12" s="21"/>
      <c r="S12" s="21"/>
      <c r="T12" s="21"/>
      <c r="U12" s="21"/>
      <c r="V12" s="21"/>
      <c r="W12" s="21"/>
      <c r="X12" s="21"/>
      <c r="Y12" s="21"/>
      <c r="Z12" s="21"/>
      <c r="AA12" s="3"/>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70"/>
      <c r="CM12" s="70"/>
      <c r="DT12" s="70"/>
      <c r="DU12" s="70"/>
      <c r="DV12" s="70"/>
      <c r="DW12" s="70"/>
      <c r="DX12" s="70"/>
      <c r="DY12" s="370" t="s">
        <v>367</v>
      </c>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70"/>
      <c r="EV12" s="370"/>
      <c r="EW12" s="370"/>
      <c r="EX12" s="370"/>
      <c r="EY12" s="370"/>
      <c r="EZ12" s="370"/>
      <c r="FA12" s="370"/>
      <c r="FB12" s="370"/>
      <c r="FC12" s="370"/>
      <c r="FD12" s="370"/>
      <c r="FE12" s="370"/>
      <c r="FF12" s="370"/>
      <c r="FG12" s="370"/>
      <c r="FH12" s="370"/>
      <c r="FI12" s="370"/>
      <c r="FJ12" s="370"/>
      <c r="FK12" s="370"/>
    </row>
    <row r="13" spans="1:167" s="68" customFormat="1" ht="9.75" customHeight="1">
      <c r="G13" s="22"/>
      <c r="H13" s="22"/>
      <c r="I13" s="22"/>
      <c r="J13" s="22"/>
      <c r="K13" s="22"/>
      <c r="L13" s="22"/>
      <c r="M13" s="22"/>
      <c r="N13" s="22"/>
      <c r="O13" s="22"/>
      <c r="P13" s="22"/>
      <c r="Q13" s="22"/>
      <c r="R13" s="22"/>
      <c r="S13" s="22"/>
      <c r="T13" s="22"/>
      <c r="U13" s="22"/>
      <c r="V13" s="22"/>
      <c r="W13" s="22"/>
      <c r="X13" s="205" t="s">
        <v>79</v>
      </c>
      <c r="Y13" s="205"/>
      <c r="Z13" s="208"/>
      <c r="AA13" s="208"/>
      <c r="AB13" s="208"/>
      <c r="AC13" s="208"/>
      <c r="AD13" s="213" t="s">
        <v>79</v>
      </c>
      <c r="AE13" s="213"/>
      <c r="AF13" s="213"/>
      <c r="AG13" s="208"/>
      <c r="AH13" s="208"/>
      <c r="AI13" s="208"/>
      <c r="AJ13" s="208"/>
      <c r="AK13" s="208"/>
      <c r="AL13" s="208"/>
      <c r="AM13" s="208"/>
      <c r="AN13" s="208"/>
      <c r="AO13" s="208"/>
      <c r="AP13" s="208"/>
      <c r="AQ13" s="208"/>
      <c r="AR13" s="208"/>
      <c r="AS13" s="208"/>
      <c r="AT13" s="208"/>
      <c r="AU13" s="208"/>
      <c r="AV13" s="206">
        <v>20</v>
      </c>
      <c r="AW13" s="206"/>
      <c r="AX13" s="206"/>
      <c r="AY13" s="206"/>
      <c r="AZ13" s="214" t="s">
        <v>368</v>
      </c>
      <c r="BA13" s="214"/>
      <c r="BB13" s="214"/>
      <c r="BC13" s="214"/>
      <c r="BD13" s="22" t="s">
        <v>80</v>
      </c>
      <c r="BE13" s="22"/>
      <c r="BF13" s="22"/>
      <c r="BP13" s="335" t="s">
        <v>77</v>
      </c>
      <c r="BQ13" s="335"/>
      <c r="BR13" s="335"/>
      <c r="BS13" s="335"/>
      <c r="BT13" s="335"/>
      <c r="BU13" s="335"/>
      <c r="BV13" s="335"/>
      <c r="BW13" s="335"/>
      <c r="BX13" s="335"/>
      <c r="BY13" s="335"/>
      <c r="BZ13" s="335"/>
      <c r="CA13" s="335"/>
      <c r="CB13" s="335"/>
      <c r="CC13" s="335"/>
      <c r="CD13" s="335"/>
      <c r="CE13" s="335"/>
      <c r="CF13" s="335"/>
      <c r="CG13" s="335"/>
      <c r="CH13" s="335"/>
      <c r="CI13" s="335"/>
      <c r="CJ13" s="335"/>
      <c r="CK13" s="335"/>
      <c r="CL13" s="71"/>
      <c r="CM13" s="71"/>
      <c r="DY13" s="336" t="s">
        <v>78</v>
      </c>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36"/>
      <c r="FA13" s="336"/>
      <c r="FB13" s="336"/>
      <c r="FC13" s="336"/>
      <c r="FD13" s="336"/>
      <c r="FE13" s="336"/>
      <c r="FF13" s="336"/>
      <c r="FG13" s="336"/>
      <c r="FH13" s="336"/>
      <c r="FI13" s="336"/>
      <c r="FJ13" s="336"/>
      <c r="FK13" s="336"/>
    </row>
    <row r="14" spans="1:167" s="69" customFormat="1" ht="10.5" customHeight="1">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P14" s="72"/>
      <c r="BQ14" s="345" t="str">
        <f>AR18</f>
        <v>29 ноября 2018</v>
      </c>
      <c r="BR14" s="345"/>
      <c r="BS14" s="345"/>
      <c r="BT14" s="345"/>
      <c r="BU14" s="345"/>
      <c r="BV14" s="345"/>
      <c r="BW14" s="345"/>
      <c r="BX14" s="345"/>
      <c r="BY14" s="345"/>
      <c r="BZ14" s="345"/>
      <c r="CA14" s="345"/>
      <c r="CB14" s="345"/>
      <c r="CC14" s="345"/>
      <c r="CD14" s="345"/>
      <c r="CE14" s="345"/>
      <c r="CF14" s="345"/>
      <c r="CG14" s="345"/>
      <c r="CH14" s="345"/>
      <c r="CI14" s="345"/>
      <c r="CJ14" s="345"/>
      <c r="CK14" s="345"/>
      <c r="CL14" s="345"/>
      <c r="CM14" s="345"/>
      <c r="CN14" s="345"/>
      <c r="CO14" s="345"/>
      <c r="CP14" s="345"/>
      <c r="CQ14" s="345"/>
      <c r="CR14" s="345"/>
      <c r="CS14" s="345"/>
      <c r="CT14" s="345"/>
      <c r="CU14" s="345"/>
      <c r="CV14" s="345"/>
      <c r="CW14" s="345"/>
      <c r="CX14" s="345"/>
      <c r="CY14" s="345"/>
      <c r="CZ14" s="345"/>
      <c r="DA14" s="345"/>
      <c r="DB14" s="343"/>
      <c r="DC14" s="343"/>
      <c r="DD14" s="343"/>
      <c r="FK14" s="72"/>
    </row>
    <row r="15" spans="1:167" s="73" customFormat="1" ht="15" customHeight="1">
      <c r="B15" s="363" t="s">
        <v>200</v>
      </c>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c r="BR15" s="363"/>
      <c r="BS15" s="363"/>
      <c r="BT15" s="363"/>
      <c r="BU15" s="363"/>
      <c r="BV15" s="363"/>
      <c r="BW15" s="363"/>
      <c r="BX15" s="363"/>
      <c r="BY15" s="363"/>
      <c r="BZ15" s="363"/>
      <c r="CA15" s="363"/>
      <c r="CB15" s="363"/>
      <c r="CC15" s="363"/>
      <c r="CD15" s="363"/>
      <c r="CE15" s="363"/>
      <c r="CF15" s="363"/>
      <c r="CG15" s="363"/>
      <c r="CH15" s="363"/>
      <c r="CI15" s="363"/>
      <c r="CJ15" s="363"/>
      <c r="CK15" s="363"/>
      <c r="CL15" s="363"/>
      <c r="CM15" s="363"/>
      <c r="CN15" s="363"/>
      <c r="CO15" s="363"/>
      <c r="CP15" s="363"/>
      <c r="CQ15" s="363"/>
      <c r="CR15" s="363"/>
      <c r="CS15" s="363"/>
      <c r="CT15" s="363"/>
      <c r="CU15" s="363"/>
      <c r="CV15" s="363"/>
      <c r="CW15" s="363"/>
      <c r="CX15" s="363"/>
      <c r="CY15" s="363"/>
      <c r="CZ15" s="363"/>
      <c r="DA15" s="363"/>
      <c r="DB15" s="363"/>
      <c r="DC15" s="363"/>
      <c r="DD15" s="363"/>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363"/>
      <c r="EC15" s="363"/>
      <c r="ED15" s="363"/>
      <c r="EE15" s="363"/>
      <c r="EF15" s="363"/>
      <c r="EG15" s="363"/>
      <c r="EH15" s="363"/>
      <c r="EI15" s="363"/>
      <c r="EJ15" s="363"/>
      <c r="EK15" s="363"/>
      <c r="EL15" s="363"/>
      <c r="EM15" s="363"/>
      <c r="EN15" s="363"/>
      <c r="EO15" s="363"/>
      <c r="EP15" s="363"/>
      <c r="EQ15" s="363"/>
      <c r="ER15" s="363"/>
      <c r="ES15" s="363"/>
      <c r="ET15" s="363"/>
      <c r="EU15" s="363"/>
      <c r="EV15" s="363"/>
      <c r="EW15" s="363"/>
      <c r="EX15" s="363"/>
    </row>
    <row r="16" spans="1:167" s="69" customFormat="1" ht="12" customHeight="1" thickBot="1">
      <c r="A16" s="74"/>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I16" s="75" t="s">
        <v>201</v>
      </c>
      <c r="EJ16" s="364" t="s">
        <v>368</v>
      </c>
      <c r="EK16" s="364"/>
      <c r="EL16" s="364"/>
      <c r="EM16" s="364"/>
      <c r="EN16" s="76" t="s">
        <v>202</v>
      </c>
      <c r="EO16" s="76"/>
      <c r="EP16" s="76"/>
      <c r="EQ16" s="76"/>
      <c r="EZ16" s="402" t="s">
        <v>84</v>
      </c>
      <c r="FA16" s="403"/>
      <c r="FB16" s="403"/>
      <c r="FC16" s="403"/>
      <c r="FD16" s="403"/>
      <c r="FE16" s="403"/>
      <c r="FF16" s="403"/>
      <c r="FG16" s="403"/>
      <c r="FH16" s="403"/>
      <c r="FI16" s="403"/>
      <c r="FJ16" s="403"/>
      <c r="FK16" s="404"/>
    </row>
    <row r="17" spans="1:167" s="69" customFormat="1" ht="12" customHeight="1">
      <c r="EB17" s="76"/>
      <c r="EC17" s="76"/>
      <c r="ED17" s="76"/>
      <c r="EE17" s="76"/>
      <c r="EF17" s="77"/>
      <c r="EG17" s="77"/>
      <c r="EH17" s="78"/>
      <c r="EI17" s="78"/>
      <c r="EJ17" s="78"/>
      <c r="EK17" s="78"/>
      <c r="EL17" s="78"/>
      <c r="EM17" s="78"/>
      <c r="EN17" s="78"/>
      <c r="EO17" s="78"/>
      <c r="EP17" s="78"/>
      <c r="EQ17" s="78"/>
      <c r="ER17" s="79"/>
      <c r="ES17" s="79"/>
      <c r="ET17" s="79"/>
      <c r="EU17" s="79"/>
      <c r="EW17" s="78"/>
      <c r="EX17" s="79" t="s">
        <v>203</v>
      </c>
      <c r="EZ17" s="405" t="s">
        <v>204</v>
      </c>
      <c r="FA17" s="406"/>
      <c r="FB17" s="406"/>
      <c r="FC17" s="406"/>
      <c r="FD17" s="406"/>
      <c r="FE17" s="406"/>
      <c r="FF17" s="406"/>
      <c r="FG17" s="406"/>
      <c r="FH17" s="406"/>
      <c r="FI17" s="406"/>
      <c r="FJ17" s="406"/>
      <c r="FK17" s="407"/>
    </row>
    <row r="18" spans="1:167" s="69" customFormat="1" ht="10.5" customHeight="1">
      <c r="AQ18" s="106" t="s">
        <v>245</v>
      </c>
      <c r="AR18" s="345" t="str">
        <f>стр.1!AJ16</f>
        <v>29 ноября 2018</v>
      </c>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5"/>
      <c r="BO18" s="345"/>
      <c r="BP18" s="345"/>
      <c r="BQ18" s="345"/>
      <c r="BR18" s="345"/>
      <c r="BS18" s="345"/>
      <c r="BT18" s="345"/>
      <c r="BU18" s="345"/>
      <c r="BV18" s="345"/>
      <c r="BW18" s="345"/>
      <c r="BX18" s="345"/>
      <c r="BY18" s="345"/>
      <c r="BZ18" s="345"/>
      <c r="CA18" s="345"/>
      <c r="CB18" s="345"/>
      <c r="CC18" s="343"/>
      <c r="CD18" s="343"/>
      <c r="CE18" s="343"/>
      <c r="ER18" s="72"/>
      <c r="ES18" s="72"/>
      <c r="ET18" s="72"/>
      <c r="EU18" s="72"/>
      <c r="EX18" s="72" t="s">
        <v>86</v>
      </c>
      <c r="EZ18" s="421" t="str">
        <f>стр.1!CN20</f>
        <v>29.11.2018</v>
      </c>
      <c r="FA18" s="422"/>
      <c r="FB18" s="422"/>
      <c r="FC18" s="422"/>
      <c r="FD18" s="422"/>
      <c r="FE18" s="422"/>
      <c r="FF18" s="422"/>
      <c r="FG18" s="422"/>
      <c r="FH18" s="422"/>
      <c r="FI18" s="422"/>
      <c r="FJ18" s="422"/>
      <c r="FK18" s="423"/>
    </row>
    <row r="19" spans="1:167" s="69" customFormat="1" ht="10.5" customHeight="1">
      <c r="A19" s="69" t="s">
        <v>205</v>
      </c>
      <c r="AO19" s="424" t="str">
        <f>стр.1!AK23</f>
        <v>Муниципальное бюджетное общеобразовательное учреждение "Основная общеобразовательная школа №9 города Кандалакша Мурманской области"</v>
      </c>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4"/>
      <c r="BY19" s="424"/>
      <c r="BZ19" s="424"/>
      <c r="CA19" s="424"/>
      <c r="CB19" s="424"/>
      <c r="CC19" s="424"/>
      <c r="CD19" s="424"/>
      <c r="CE19" s="424"/>
      <c r="CF19" s="424"/>
      <c r="CG19" s="424"/>
      <c r="CH19" s="424"/>
      <c r="CI19" s="424"/>
      <c r="CJ19" s="424"/>
      <c r="CK19" s="424"/>
      <c r="CL19" s="424"/>
      <c r="CM19" s="424"/>
      <c r="CN19" s="424"/>
      <c r="CO19" s="424"/>
      <c r="CP19" s="424"/>
      <c r="CQ19" s="424"/>
      <c r="CR19" s="424"/>
      <c r="CS19" s="424"/>
      <c r="CT19" s="424"/>
      <c r="CU19" s="424"/>
      <c r="CV19" s="424"/>
      <c r="CW19" s="424"/>
      <c r="CX19" s="424"/>
      <c r="CY19" s="424"/>
      <c r="CZ19" s="424"/>
      <c r="DA19" s="424"/>
      <c r="DB19" s="424"/>
      <c r="DC19" s="424"/>
      <c r="DD19" s="424"/>
      <c r="DE19" s="424"/>
      <c r="DF19" s="424"/>
      <c r="DG19" s="424"/>
      <c r="DH19" s="424"/>
      <c r="DI19" s="424"/>
      <c r="DJ19" s="424"/>
      <c r="DK19" s="424"/>
      <c r="DL19" s="424"/>
      <c r="DM19" s="424"/>
      <c r="DN19" s="424"/>
      <c r="DO19" s="424"/>
      <c r="DP19" s="424"/>
      <c r="DQ19" s="424"/>
      <c r="DR19" s="424"/>
      <c r="DS19" s="424"/>
      <c r="DT19" s="424"/>
      <c r="DU19" s="424"/>
      <c r="DV19" s="424"/>
      <c r="DW19" s="424"/>
      <c r="DX19" s="424"/>
      <c r="DY19" s="424"/>
      <c r="DZ19" s="424"/>
      <c r="EA19" s="424"/>
      <c r="EB19" s="424"/>
      <c r="EC19" s="424"/>
      <c r="ED19" s="424"/>
      <c r="EE19" s="424"/>
      <c r="EF19" s="424"/>
      <c r="EG19" s="424"/>
      <c r="EH19" s="424"/>
      <c r="EI19" s="424"/>
      <c r="EJ19" s="424"/>
      <c r="EK19" s="424"/>
      <c r="EL19" s="424"/>
      <c r="ER19" s="72"/>
      <c r="ES19" s="72"/>
      <c r="ET19" s="72"/>
      <c r="EU19" s="72"/>
      <c r="EX19" s="72"/>
      <c r="EZ19" s="410"/>
      <c r="FA19" s="411"/>
      <c r="FB19" s="411"/>
      <c r="FC19" s="411"/>
      <c r="FD19" s="411"/>
      <c r="FE19" s="411"/>
      <c r="FF19" s="411"/>
      <c r="FG19" s="411"/>
      <c r="FH19" s="411"/>
      <c r="FI19" s="411"/>
      <c r="FJ19" s="411"/>
      <c r="FK19" s="412"/>
    </row>
    <row r="20" spans="1:167" s="69" customFormat="1" ht="10.5" customHeight="1">
      <c r="A20" s="69" t="s">
        <v>206</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c r="CV20" s="371"/>
      <c r="CW20" s="371"/>
      <c r="CX20" s="371"/>
      <c r="CY20" s="371"/>
      <c r="CZ20" s="371"/>
      <c r="DA20" s="371"/>
      <c r="DB20" s="371"/>
      <c r="DC20" s="371"/>
      <c r="DD20" s="371"/>
      <c r="DE20" s="371"/>
      <c r="DF20" s="371"/>
      <c r="DG20" s="371"/>
      <c r="DH20" s="371"/>
      <c r="DI20" s="371"/>
      <c r="DJ20" s="371"/>
      <c r="DK20" s="371"/>
      <c r="DL20" s="371"/>
      <c r="DM20" s="371"/>
      <c r="DN20" s="371"/>
      <c r="DO20" s="371"/>
      <c r="DP20" s="371"/>
      <c r="DQ20" s="371"/>
      <c r="DR20" s="371"/>
      <c r="DS20" s="371"/>
      <c r="DT20" s="371"/>
      <c r="DU20" s="371"/>
      <c r="DV20" s="371"/>
      <c r="DW20" s="371"/>
      <c r="DX20" s="371"/>
      <c r="DY20" s="371"/>
      <c r="DZ20" s="371"/>
      <c r="EA20" s="371"/>
      <c r="EB20" s="371"/>
      <c r="EC20" s="371"/>
      <c r="ED20" s="371"/>
      <c r="EE20" s="371"/>
      <c r="EF20" s="371"/>
      <c r="EG20" s="371"/>
      <c r="EH20" s="371"/>
      <c r="EI20" s="371"/>
      <c r="EJ20" s="371"/>
      <c r="EK20" s="371"/>
      <c r="EL20" s="371"/>
      <c r="ER20" s="72"/>
      <c r="ES20" s="72"/>
      <c r="ET20" s="72"/>
      <c r="EU20" s="72"/>
      <c r="EX20" s="72" t="s">
        <v>88</v>
      </c>
      <c r="EZ20" s="416"/>
      <c r="FA20" s="337"/>
      <c r="FB20" s="337"/>
      <c r="FC20" s="337"/>
      <c r="FD20" s="337"/>
      <c r="FE20" s="337"/>
      <c r="FF20" s="337"/>
      <c r="FG20" s="337"/>
      <c r="FH20" s="337"/>
      <c r="FI20" s="337"/>
      <c r="FJ20" s="337"/>
      <c r="FK20" s="417"/>
    </row>
    <row r="21" spans="1:167" s="69" customFormat="1" ht="3" customHeight="1" thickBot="1">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R21" s="72"/>
      <c r="ES21" s="72"/>
      <c r="ET21" s="72"/>
      <c r="EU21" s="72"/>
      <c r="EX21" s="72"/>
      <c r="EZ21" s="410"/>
      <c r="FA21" s="411"/>
      <c r="FB21" s="411"/>
      <c r="FC21" s="411"/>
      <c r="FD21" s="411"/>
      <c r="FE21" s="411"/>
      <c r="FF21" s="411"/>
      <c r="FG21" s="411"/>
      <c r="FH21" s="411"/>
      <c r="FI21" s="411"/>
      <c r="FJ21" s="411"/>
      <c r="FK21" s="412"/>
    </row>
    <row r="22" spans="1:167" s="69" customFormat="1" ht="10.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N22" s="80"/>
      <c r="AO22" s="81" t="s">
        <v>90</v>
      </c>
      <c r="AP22" s="80"/>
      <c r="AQ22" s="80"/>
      <c r="AR22" s="80"/>
      <c r="AY22" s="428" t="str">
        <f>стр.1!AK28</f>
        <v>5102002831/510201001</v>
      </c>
      <c r="AZ22" s="429"/>
      <c r="BA22" s="429"/>
      <c r="BB22" s="429"/>
      <c r="BC22" s="429"/>
      <c r="BD22" s="429"/>
      <c r="BE22" s="429"/>
      <c r="BF22" s="429"/>
      <c r="BG22" s="429"/>
      <c r="BH22" s="429"/>
      <c r="BI22" s="429"/>
      <c r="BJ22" s="429"/>
      <c r="BK22" s="429"/>
      <c r="BL22" s="429"/>
      <c r="BM22" s="429"/>
      <c r="BN22" s="429"/>
      <c r="BO22" s="429"/>
      <c r="BP22" s="429"/>
      <c r="BQ22" s="429"/>
      <c r="BR22" s="429"/>
      <c r="BS22" s="429"/>
      <c r="BT22" s="429"/>
      <c r="BU22" s="429"/>
      <c r="BV22" s="429"/>
      <c r="BW22" s="429"/>
      <c r="BX22" s="429"/>
      <c r="BY22" s="429"/>
      <c r="BZ22" s="43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R22" s="72"/>
      <c r="ES22" s="72"/>
      <c r="ET22" s="72"/>
      <c r="EU22" s="72"/>
      <c r="EX22" s="72" t="s">
        <v>207</v>
      </c>
      <c r="EZ22" s="425"/>
      <c r="FA22" s="426"/>
      <c r="FB22" s="426"/>
      <c r="FC22" s="426"/>
      <c r="FD22" s="426"/>
      <c r="FE22" s="426"/>
      <c r="FF22" s="426"/>
      <c r="FG22" s="426"/>
      <c r="FH22" s="426"/>
      <c r="FI22" s="426"/>
      <c r="FJ22" s="426"/>
      <c r="FK22" s="427"/>
    </row>
    <row r="23" spans="1:167" s="69" customFormat="1" ht="3" customHeight="1" thickBot="1">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Y23" s="431"/>
      <c r="AZ23" s="432"/>
      <c r="BA23" s="432"/>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3"/>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R23" s="72"/>
      <c r="ES23" s="72"/>
      <c r="ET23" s="72"/>
      <c r="EU23" s="72"/>
      <c r="EX23" s="72"/>
      <c r="EZ23" s="416"/>
      <c r="FA23" s="337"/>
      <c r="FB23" s="337"/>
      <c r="FC23" s="337"/>
      <c r="FD23" s="337"/>
      <c r="FE23" s="337"/>
      <c r="FF23" s="337"/>
      <c r="FG23" s="337"/>
      <c r="FH23" s="337"/>
      <c r="FI23" s="337"/>
      <c r="FJ23" s="337"/>
      <c r="FK23" s="417"/>
    </row>
    <row r="24" spans="1:167" s="69" customFormat="1" ht="10.5" customHeight="1">
      <c r="A24" s="69" t="s">
        <v>208</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O24" s="409"/>
      <c r="AP24" s="409"/>
      <c r="AQ24" s="409"/>
      <c r="AR24" s="409"/>
      <c r="AS24" s="409"/>
      <c r="AT24" s="409"/>
      <c r="AU24" s="409"/>
      <c r="AV24" s="409"/>
      <c r="AW24" s="409"/>
      <c r="AX24" s="409"/>
      <c r="AY24" s="409"/>
      <c r="AZ24" s="409"/>
      <c r="BA24" s="409"/>
      <c r="BB24" s="409"/>
      <c r="BC24" s="409"/>
      <c r="BD24" s="409"/>
      <c r="BE24" s="409"/>
      <c r="BF24" s="409"/>
      <c r="BG24" s="409"/>
      <c r="BH24" s="409"/>
      <c r="BI24" s="409"/>
      <c r="BJ24" s="409"/>
      <c r="BK24" s="409"/>
      <c r="BL24" s="409"/>
      <c r="BM24" s="409"/>
      <c r="BN24" s="409"/>
      <c r="BO24" s="409"/>
      <c r="BP24" s="409"/>
      <c r="BQ24" s="409"/>
      <c r="BR24" s="409"/>
      <c r="BS24" s="409"/>
      <c r="BT24" s="409"/>
      <c r="BU24" s="409"/>
      <c r="BV24" s="409"/>
      <c r="BW24" s="409"/>
      <c r="BX24" s="409"/>
      <c r="BY24" s="409"/>
      <c r="BZ24" s="409"/>
      <c r="CA24" s="409"/>
      <c r="CB24" s="409"/>
      <c r="CC24" s="409"/>
      <c r="CD24" s="409"/>
      <c r="CE24" s="409"/>
      <c r="CF24" s="409"/>
      <c r="CG24" s="409"/>
      <c r="CH24" s="409"/>
      <c r="CI24" s="409"/>
      <c r="CJ24" s="409"/>
      <c r="CK24" s="409"/>
      <c r="CL24" s="409"/>
      <c r="CM24" s="409"/>
      <c r="CN24" s="409"/>
      <c r="CO24" s="409"/>
      <c r="CP24" s="409"/>
      <c r="CQ24" s="409"/>
      <c r="CR24" s="409"/>
      <c r="CS24" s="409"/>
      <c r="CT24" s="409"/>
      <c r="CU24" s="409"/>
      <c r="CV24" s="409"/>
      <c r="CW24" s="409"/>
      <c r="CX24" s="409"/>
      <c r="CY24" s="409"/>
      <c r="CZ24" s="409"/>
      <c r="DA24" s="409"/>
      <c r="DB24" s="409"/>
      <c r="DC24" s="409"/>
      <c r="DD24" s="409"/>
      <c r="DE24" s="409"/>
      <c r="DF24" s="409"/>
      <c r="DG24" s="409"/>
      <c r="DH24" s="409"/>
      <c r="DI24" s="409"/>
      <c r="DJ24" s="409"/>
      <c r="DK24" s="409"/>
      <c r="DL24" s="409"/>
      <c r="DM24" s="409"/>
      <c r="DN24" s="409"/>
      <c r="DO24" s="409"/>
      <c r="DP24" s="409"/>
      <c r="DQ24" s="409"/>
      <c r="DR24" s="409"/>
      <c r="DS24" s="409"/>
      <c r="DT24" s="409"/>
      <c r="DU24" s="409"/>
      <c r="DV24" s="409"/>
      <c r="DW24" s="409"/>
      <c r="DX24" s="409"/>
      <c r="DY24" s="409"/>
      <c r="DZ24" s="409"/>
      <c r="EA24" s="409"/>
      <c r="EB24" s="409"/>
      <c r="EC24" s="409"/>
      <c r="ED24" s="409"/>
      <c r="EE24" s="409"/>
      <c r="EF24" s="409"/>
      <c r="EG24" s="409"/>
      <c r="EH24" s="409"/>
      <c r="EI24" s="409"/>
      <c r="EJ24" s="409"/>
      <c r="EK24" s="409"/>
      <c r="EL24" s="409"/>
      <c r="ER24" s="72"/>
      <c r="ES24" s="72"/>
      <c r="ET24" s="72"/>
      <c r="EU24" s="72"/>
      <c r="EX24" s="79" t="s">
        <v>209</v>
      </c>
      <c r="EZ24" s="434"/>
      <c r="FA24" s="435"/>
      <c r="FB24" s="435"/>
      <c r="FC24" s="435"/>
      <c r="FD24" s="435"/>
      <c r="FE24" s="435"/>
      <c r="FF24" s="435"/>
      <c r="FG24" s="435"/>
      <c r="FH24" s="435"/>
      <c r="FI24" s="435"/>
      <c r="FJ24" s="435"/>
      <c r="FK24" s="436"/>
    </row>
    <row r="25" spans="1:167" s="69" customFormat="1" ht="10.5" customHeight="1">
      <c r="A25" s="69" t="s">
        <v>93</v>
      </c>
      <c r="AO25" s="408" t="str">
        <f>стр.1!AT32</f>
        <v>Управление образования Администрации муниципального оразования Кандалакшский район</v>
      </c>
      <c r="AP25" s="408"/>
      <c r="AQ25" s="408"/>
      <c r="AR25" s="408"/>
      <c r="AS25" s="408"/>
      <c r="AT25" s="408"/>
      <c r="AU25" s="408"/>
      <c r="AV25" s="408"/>
      <c r="AW25" s="408"/>
      <c r="AX25" s="408"/>
      <c r="AY25" s="408"/>
      <c r="AZ25" s="408"/>
      <c r="BA25" s="408"/>
      <c r="BB25" s="408"/>
      <c r="BC25" s="408"/>
      <c r="BD25" s="408"/>
      <c r="BE25" s="408"/>
      <c r="BF25" s="408"/>
      <c r="BG25" s="408"/>
      <c r="BH25" s="408"/>
      <c r="BI25" s="408"/>
      <c r="BJ25" s="408"/>
      <c r="BK25" s="408"/>
      <c r="BL25" s="408"/>
      <c r="BM25" s="408"/>
      <c r="BN25" s="408"/>
      <c r="BO25" s="408"/>
      <c r="BP25" s="408"/>
      <c r="BQ25" s="408"/>
      <c r="BR25" s="408"/>
      <c r="BS25" s="408"/>
      <c r="BT25" s="408"/>
      <c r="BU25" s="408"/>
      <c r="BV25" s="408"/>
      <c r="BW25" s="408"/>
      <c r="BX25" s="408"/>
      <c r="BY25" s="408"/>
      <c r="BZ25" s="408"/>
      <c r="CA25" s="408"/>
      <c r="CB25" s="408"/>
      <c r="CC25" s="408"/>
      <c r="CD25" s="408"/>
      <c r="CE25" s="408"/>
      <c r="CF25" s="408"/>
      <c r="CG25" s="408"/>
      <c r="CH25" s="408"/>
      <c r="CI25" s="408"/>
      <c r="CJ25" s="408"/>
      <c r="CK25" s="408"/>
      <c r="CL25" s="408"/>
      <c r="CM25" s="408"/>
      <c r="CN25" s="408"/>
      <c r="CO25" s="408"/>
      <c r="CP25" s="408"/>
      <c r="CQ25" s="408"/>
      <c r="CR25" s="408"/>
      <c r="CS25" s="408"/>
      <c r="CT25" s="408"/>
      <c r="CU25" s="408"/>
      <c r="CV25" s="408"/>
      <c r="CW25" s="408"/>
      <c r="CX25" s="408"/>
      <c r="CY25" s="408"/>
      <c r="CZ25" s="408"/>
      <c r="DA25" s="408"/>
      <c r="DB25" s="408"/>
      <c r="DC25" s="408"/>
      <c r="DD25" s="408"/>
      <c r="DE25" s="408"/>
      <c r="DF25" s="408"/>
      <c r="DG25" s="408"/>
      <c r="DH25" s="408"/>
      <c r="DI25" s="408"/>
      <c r="DJ25" s="408"/>
      <c r="DK25" s="408"/>
      <c r="DL25" s="408"/>
      <c r="DM25" s="408"/>
      <c r="DN25" s="408"/>
      <c r="DO25" s="408"/>
      <c r="DP25" s="408"/>
      <c r="DQ25" s="408"/>
      <c r="DR25" s="408"/>
      <c r="DS25" s="408"/>
      <c r="DT25" s="408"/>
      <c r="DU25" s="408"/>
      <c r="DV25" s="408"/>
      <c r="DW25" s="408"/>
      <c r="DX25" s="408"/>
      <c r="DY25" s="408"/>
      <c r="DZ25" s="408"/>
      <c r="EA25" s="408"/>
      <c r="EB25" s="408"/>
      <c r="EC25" s="408"/>
      <c r="ED25" s="408"/>
      <c r="EE25" s="408"/>
      <c r="EF25" s="408"/>
      <c r="EG25" s="408"/>
      <c r="EH25" s="408"/>
      <c r="EI25" s="408"/>
      <c r="EJ25" s="408"/>
      <c r="EK25" s="408"/>
      <c r="EL25" s="408"/>
      <c r="ER25" s="72"/>
      <c r="ES25" s="72"/>
      <c r="ET25" s="72"/>
      <c r="EU25" s="72"/>
      <c r="EX25" s="72"/>
      <c r="EZ25" s="410"/>
      <c r="FA25" s="411"/>
      <c r="FB25" s="411"/>
      <c r="FC25" s="411"/>
      <c r="FD25" s="411"/>
      <c r="FE25" s="411"/>
      <c r="FF25" s="411"/>
      <c r="FG25" s="411"/>
      <c r="FH25" s="411"/>
      <c r="FI25" s="411"/>
      <c r="FJ25" s="411"/>
      <c r="FK25" s="412"/>
    </row>
    <row r="26" spans="1:167" s="69" customFormat="1" ht="10.5" customHeight="1">
      <c r="A26" s="69" t="s">
        <v>94</v>
      </c>
      <c r="AO26" s="409"/>
      <c r="AP26" s="409"/>
      <c r="AQ26" s="409"/>
      <c r="AR26" s="409"/>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c r="CW26" s="409"/>
      <c r="CX26" s="409"/>
      <c r="CY26" s="409"/>
      <c r="CZ26" s="409"/>
      <c r="DA26" s="409"/>
      <c r="DB26" s="409"/>
      <c r="DC26" s="409"/>
      <c r="DD26" s="409"/>
      <c r="DE26" s="409"/>
      <c r="DF26" s="409"/>
      <c r="DG26" s="409"/>
      <c r="DH26" s="409"/>
      <c r="DI26" s="409"/>
      <c r="DJ26" s="409"/>
      <c r="DK26" s="409"/>
      <c r="DL26" s="409"/>
      <c r="DM26" s="409"/>
      <c r="DN26" s="409"/>
      <c r="DO26" s="409"/>
      <c r="DP26" s="409"/>
      <c r="DQ26" s="409"/>
      <c r="DR26" s="409"/>
      <c r="DS26" s="409"/>
      <c r="DT26" s="409"/>
      <c r="DU26" s="409"/>
      <c r="DV26" s="409"/>
      <c r="DW26" s="409"/>
      <c r="DX26" s="409"/>
      <c r="DY26" s="409"/>
      <c r="DZ26" s="409"/>
      <c r="EA26" s="409"/>
      <c r="EB26" s="409"/>
      <c r="EC26" s="409"/>
      <c r="ED26" s="409"/>
      <c r="EE26" s="409"/>
      <c r="EF26" s="409"/>
      <c r="EG26" s="409"/>
      <c r="EH26" s="409"/>
      <c r="EI26" s="409"/>
      <c r="EJ26" s="409"/>
      <c r="EK26" s="409"/>
      <c r="EL26" s="409"/>
      <c r="ER26" s="72"/>
      <c r="ES26" s="72"/>
      <c r="ET26" s="72"/>
      <c r="EU26" s="72"/>
      <c r="EX26" s="72" t="s">
        <v>210</v>
      </c>
      <c r="EZ26" s="413"/>
      <c r="FA26" s="414"/>
      <c r="FB26" s="414"/>
      <c r="FC26" s="414"/>
      <c r="FD26" s="414"/>
      <c r="FE26" s="414"/>
      <c r="FF26" s="414"/>
      <c r="FG26" s="414"/>
      <c r="FH26" s="414"/>
      <c r="FI26" s="414"/>
      <c r="FJ26" s="414"/>
      <c r="FK26" s="415"/>
    </row>
    <row r="27" spans="1:167" s="69" customFormat="1" ht="10.5" customHeight="1">
      <c r="A27" s="69" t="s">
        <v>93</v>
      </c>
      <c r="AO27" s="408" t="s">
        <v>246</v>
      </c>
      <c r="AP27" s="408"/>
      <c r="AQ27" s="408"/>
      <c r="AR27" s="408"/>
      <c r="AS27" s="408"/>
      <c r="AT27" s="408"/>
      <c r="AU27" s="408"/>
      <c r="AV27" s="408"/>
      <c r="AW27" s="408"/>
      <c r="AX27" s="408"/>
      <c r="AY27" s="408"/>
      <c r="AZ27" s="408"/>
      <c r="BA27" s="408"/>
      <c r="BB27" s="408"/>
      <c r="BC27" s="408"/>
      <c r="BD27" s="408"/>
      <c r="BE27" s="408"/>
      <c r="BF27" s="408"/>
      <c r="BG27" s="408"/>
      <c r="BH27" s="408"/>
      <c r="BI27" s="408"/>
      <c r="BJ27" s="408"/>
      <c r="BK27" s="408"/>
      <c r="BL27" s="408"/>
      <c r="BM27" s="408"/>
      <c r="BN27" s="408"/>
      <c r="BO27" s="408"/>
      <c r="BP27" s="408"/>
      <c r="BQ27" s="408"/>
      <c r="BR27" s="408"/>
      <c r="BS27" s="408"/>
      <c r="BT27" s="408"/>
      <c r="BU27" s="408"/>
      <c r="BV27" s="408"/>
      <c r="BW27" s="408"/>
      <c r="BX27" s="408"/>
      <c r="BY27" s="408"/>
      <c r="BZ27" s="408"/>
      <c r="CA27" s="408"/>
      <c r="CB27" s="408"/>
      <c r="CC27" s="408"/>
      <c r="CD27" s="408"/>
      <c r="CE27" s="408"/>
      <c r="CF27" s="408"/>
      <c r="CG27" s="408"/>
      <c r="CH27" s="408"/>
      <c r="CI27" s="408"/>
      <c r="CJ27" s="408"/>
      <c r="CK27" s="408"/>
      <c r="CL27" s="408"/>
      <c r="CM27" s="408"/>
      <c r="CN27" s="408"/>
      <c r="CO27" s="408"/>
      <c r="CP27" s="408"/>
      <c r="CQ27" s="408"/>
      <c r="CR27" s="408"/>
      <c r="CS27" s="408"/>
      <c r="CT27" s="408"/>
      <c r="CU27" s="408"/>
      <c r="CV27" s="408"/>
      <c r="CW27" s="408"/>
      <c r="CX27" s="408"/>
      <c r="CY27" s="408"/>
      <c r="CZ27" s="408"/>
      <c r="DA27" s="408"/>
      <c r="DB27" s="408"/>
      <c r="DC27" s="408"/>
      <c r="DD27" s="408"/>
      <c r="DE27" s="408"/>
      <c r="DF27" s="408"/>
      <c r="DG27" s="408"/>
      <c r="DH27" s="408"/>
      <c r="DI27" s="408"/>
      <c r="DJ27" s="408"/>
      <c r="DK27" s="408"/>
      <c r="DL27" s="408"/>
      <c r="DM27" s="408"/>
      <c r="DN27" s="408"/>
      <c r="DO27" s="408"/>
      <c r="DP27" s="408"/>
      <c r="DQ27" s="408"/>
      <c r="DR27" s="408"/>
      <c r="DS27" s="408"/>
      <c r="DT27" s="408"/>
      <c r="DU27" s="408"/>
      <c r="DV27" s="408"/>
      <c r="DW27" s="408"/>
      <c r="DX27" s="408"/>
      <c r="DY27" s="408"/>
      <c r="DZ27" s="408"/>
      <c r="EA27" s="408"/>
      <c r="EB27" s="408"/>
      <c r="EC27" s="408"/>
      <c r="ED27" s="408"/>
      <c r="EE27" s="408"/>
      <c r="EF27" s="408"/>
      <c r="EG27" s="408"/>
      <c r="EH27" s="408"/>
      <c r="EI27" s="408"/>
      <c r="EJ27" s="408"/>
      <c r="EK27" s="408"/>
      <c r="EL27" s="408"/>
      <c r="EN27" s="78"/>
      <c r="EO27" s="78"/>
      <c r="EP27" s="78"/>
      <c r="EQ27" s="78"/>
      <c r="ER27" s="79"/>
      <c r="ES27" s="79"/>
      <c r="ET27" s="79"/>
      <c r="EU27" s="79"/>
      <c r="EW27" s="78"/>
      <c r="EZ27" s="410"/>
      <c r="FA27" s="411"/>
      <c r="FB27" s="411"/>
      <c r="FC27" s="411"/>
      <c r="FD27" s="411"/>
      <c r="FE27" s="411"/>
      <c r="FF27" s="411"/>
      <c r="FG27" s="411"/>
      <c r="FH27" s="411"/>
      <c r="FI27" s="411"/>
      <c r="FJ27" s="411"/>
      <c r="FK27" s="412"/>
    </row>
    <row r="28" spans="1:167" s="69" customFormat="1" ht="10.5" customHeight="1">
      <c r="A28" s="69" t="s">
        <v>211</v>
      </c>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K28" s="409"/>
      <c r="CL28" s="409"/>
      <c r="CM28" s="409"/>
      <c r="CN28" s="409"/>
      <c r="CO28" s="409"/>
      <c r="CP28" s="409"/>
      <c r="CQ28" s="409"/>
      <c r="CR28" s="409"/>
      <c r="CS28" s="409"/>
      <c r="CT28" s="409"/>
      <c r="CU28" s="409"/>
      <c r="CV28" s="409"/>
      <c r="CW28" s="409"/>
      <c r="CX28" s="409"/>
      <c r="CY28" s="409"/>
      <c r="CZ28" s="409"/>
      <c r="DA28" s="409"/>
      <c r="DB28" s="409"/>
      <c r="DC28" s="409"/>
      <c r="DD28" s="409"/>
      <c r="DE28" s="409"/>
      <c r="DF28" s="409"/>
      <c r="DG28" s="409"/>
      <c r="DH28" s="409"/>
      <c r="DI28" s="409"/>
      <c r="DJ28" s="409"/>
      <c r="DK28" s="409"/>
      <c r="DL28" s="409"/>
      <c r="DM28" s="409"/>
      <c r="DN28" s="409"/>
      <c r="DO28" s="409"/>
      <c r="DP28" s="409"/>
      <c r="DQ28" s="409"/>
      <c r="DR28" s="409"/>
      <c r="DS28" s="409"/>
      <c r="DT28" s="409"/>
      <c r="DU28" s="409"/>
      <c r="DV28" s="409"/>
      <c r="DW28" s="409"/>
      <c r="DX28" s="409"/>
      <c r="DY28" s="409"/>
      <c r="DZ28" s="409"/>
      <c r="EA28" s="409"/>
      <c r="EB28" s="409"/>
      <c r="EC28" s="409"/>
      <c r="ED28" s="409"/>
      <c r="EE28" s="409"/>
      <c r="EF28" s="409"/>
      <c r="EG28" s="409"/>
      <c r="EH28" s="409"/>
      <c r="EI28" s="409"/>
      <c r="EJ28" s="409"/>
      <c r="EK28" s="409"/>
      <c r="EL28" s="409"/>
      <c r="EN28" s="78"/>
      <c r="EO28" s="78"/>
      <c r="EP28" s="78"/>
      <c r="EQ28" s="78"/>
      <c r="ER28" s="79"/>
      <c r="ES28" s="79"/>
      <c r="ET28" s="79"/>
      <c r="EU28" s="79"/>
      <c r="EW28" s="78"/>
      <c r="EX28" s="72" t="s">
        <v>88</v>
      </c>
      <c r="EZ28" s="416"/>
      <c r="FA28" s="337"/>
      <c r="FB28" s="337"/>
      <c r="FC28" s="337"/>
      <c r="FD28" s="337"/>
      <c r="FE28" s="337"/>
      <c r="FF28" s="337"/>
      <c r="FG28" s="337"/>
      <c r="FH28" s="337"/>
      <c r="FI28" s="337"/>
      <c r="FJ28" s="337"/>
      <c r="FK28" s="417"/>
    </row>
    <row r="29" spans="1:167" s="69" customFormat="1" ht="10.5" customHeight="1">
      <c r="A29" s="69" t="s">
        <v>212</v>
      </c>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78"/>
      <c r="EK29" s="78"/>
      <c r="EL29" s="78"/>
      <c r="EM29" s="78"/>
      <c r="EN29" s="78"/>
      <c r="EO29" s="78"/>
      <c r="EP29" s="78"/>
      <c r="EQ29" s="78"/>
      <c r="ER29" s="79"/>
      <c r="ES29" s="79"/>
      <c r="ET29" s="79"/>
      <c r="EU29" s="79"/>
      <c r="EW29" s="78"/>
      <c r="EX29" s="72" t="s">
        <v>92</v>
      </c>
      <c r="EZ29" s="413"/>
      <c r="FA29" s="414"/>
      <c r="FB29" s="414"/>
      <c r="FC29" s="414"/>
      <c r="FD29" s="414"/>
      <c r="FE29" s="414"/>
      <c r="FF29" s="414"/>
      <c r="FG29" s="414"/>
      <c r="FH29" s="414"/>
      <c r="FI29" s="414"/>
      <c r="FJ29" s="414"/>
      <c r="FK29" s="415"/>
    </row>
    <row r="30" spans="1:167" s="69" customFormat="1" ht="10.5" customHeight="1" thickBot="1">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4"/>
      <c r="AP30" s="334"/>
      <c r="AQ30" s="334"/>
      <c r="AR30" s="334"/>
      <c r="AS30" s="334"/>
      <c r="AT30" s="334"/>
      <c r="AU30" s="334"/>
      <c r="AV30" s="334"/>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78"/>
      <c r="EK30" s="78"/>
      <c r="EL30" s="78"/>
      <c r="EM30" s="78"/>
      <c r="EN30" s="78"/>
      <c r="EO30" s="78"/>
      <c r="EP30" s="78"/>
      <c r="EQ30" s="78"/>
      <c r="ER30" s="79"/>
      <c r="ES30" s="79"/>
      <c r="ET30" s="79"/>
      <c r="EU30" s="79"/>
      <c r="EW30" s="78"/>
      <c r="EX30" s="72" t="s">
        <v>213</v>
      </c>
      <c r="EZ30" s="397"/>
      <c r="FA30" s="398"/>
      <c r="FB30" s="398"/>
      <c r="FC30" s="398"/>
      <c r="FD30" s="398"/>
      <c r="FE30" s="398"/>
      <c r="FF30" s="398"/>
      <c r="FG30" s="398"/>
      <c r="FH30" s="398"/>
      <c r="FI30" s="398"/>
      <c r="FJ30" s="398"/>
      <c r="FK30" s="399"/>
    </row>
    <row r="31" spans="1:167" s="68" customFormat="1" ht="10.5" customHeight="1" thickBot="1">
      <c r="L31" s="335" t="s">
        <v>214</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5"/>
      <c r="BI31" s="83"/>
      <c r="BJ31" s="83"/>
      <c r="BK31" s="83"/>
      <c r="BL31" s="83"/>
      <c r="BM31" s="83"/>
      <c r="BN31" s="83"/>
      <c r="BO31" s="83"/>
      <c r="BP31" s="83"/>
      <c r="BQ31" s="83"/>
      <c r="BR31" s="83"/>
      <c r="BS31" s="83"/>
      <c r="BT31" s="83"/>
      <c r="BU31" s="83"/>
      <c r="BV31" s="83"/>
      <c r="BW31" s="83"/>
      <c r="BX31" s="83"/>
      <c r="BY31" s="83"/>
      <c r="BZ31" s="83"/>
      <c r="CA31" s="83"/>
      <c r="CB31" s="83"/>
      <c r="CC31" s="83"/>
      <c r="CD31" s="83"/>
      <c r="DQ31" s="83"/>
      <c r="DR31" s="83"/>
      <c r="DS31" s="83"/>
      <c r="DT31" s="83"/>
      <c r="DU31" s="83"/>
      <c r="DV31" s="83"/>
      <c r="DW31" s="83"/>
      <c r="DX31" s="83"/>
      <c r="DY31" s="83"/>
      <c r="DZ31" s="83"/>
      <c r="EA31" s="83"/>
      <c r="EB31" s="83"/>
      <c r="EC31" s="83"/>
      <c r="ED31" s="83"/>
      <c r="EE31" s="83"/>
      <c r="EF31" s="83"/>
      <c r="EG31" s="83"/>
      <c r="EH31" s="83"/>
      <c r="EI31" s="83"/>
      <c r="EJ31" s="84"/>
      <c r="EK31" s="84"/>
      <c r="EL31" s="84"/>
      <c r="EM31" s="84"/>
      <c r="EN31" s="84"/>
      <c r="EO31" s="84"/>
      <c r="EP31" s="84"/>
      <c r="EQ31" s="84"/>
      <c r="ER31" s="85"/>
      <c r="ES31" s="85"/>
      <c r="ET31" s="85"/>
      <c r="EU31" s="85"/>
      <c r="EW31" s="84"/>
      <c r="EX31" s="86"/>
      <c r="EY31" s="86"/>
      <c r="EZ31" s="86"/>
      <c r="FA31" s="86"/>
      <c r="FB31" s="86"/>
      <c r="FC31" s="86"/>
      <c r="FD31" s="86"/>
      <c r="FE31" s="86"/>
      <c r="FF31" s="86"/>
      <c r="FG31" s="86"/>
      <c r="FH31" s="86"/>
      <c r="FI31" s="86"/>
      <c r="FJ31" s="86"/>
      <c r="FK31" s="86"/>
    </row>
    <row r="32" spans="1:167" s="69" customFormat="1" thickBot="1">
      <c r="AX32" s="87"/>
      <c r="AY32" s="87"/>
      <c r="AZ32" s="87"/>
      <c r="BA32" s="87"/>
      <c r="BB32" s="87"/>
      <c r="BI32" s="82"/>
      <c r="BJ32" s="82"/>
      <c r="BK32" s="82"/>
      <c r="BL32" s="82"/>
      <c r="BM32" s="82"/>
      <c r="BN32" s="82"/>
      <c r="BO32" s="82"/>
      <c r="BP32" s="82"/>
      <c r="BQ32" s="82"/>
      <c r="BR32" s="82"/>
      <c r="BS32" s="82"/>
      <c r="BT32" s="82"/>
      <c r="BU32" s="82"/>
      <c r="BV32" s="82"/>
      <c r="CB32" s="82"/>
      <c r="CC32" s="82"/>
      <c r="CD32" s="82"/>
      <c r="DQ32" s="82"/>
      <c r="DR32" s="82"/>
      <c r="DS32" s="82"/>
      <c r="DT32" s="82"/>
      <c r="DU32" s="82"/>
      <c r="DV32" s="82"/>
      <c r="DW32" s="82"/>
      <c r="DX32" s="82"/>
      <c r="DY32" s="82"/>
      <c r="DZ32" s="82"/>
      <c r="EA32" s="82"/>
      <c r="EB32" s="82"/>
      <c r="EC32" s="82"/>
      <c r="ED32" s="82"/>
      <c r="EE32" s="82"/>
      <c r="EF32" s="82"/>
      <c r="EG32" s="82"/>
      <c r="EI32" s="82"/>
      <c r="EL32" s="79" t="s">
        <v>14</v>
      </c>
      <c r="EN32" s="418">
        <v>0</v>
      </c>
      <c r="EO32" s="419"/>
      <c r="EP32" s="419"/>
      <c r="EQ32" s="419"/>
      <c r="ER32" s="419"/>
      <c r="ES32" s="419"/>
      <c r="ET32" s="419"/>
      <c r="EU32" s="419"/>
      <c r="EV32" s="419"/>
      <c r="EW32" s="419"/>
      <c r="EX32" s="419"/>
      <c r="EY32" s="419"/>
      <c r="EZ32" s="419"/>
      <c r="FA32" s="419"/>
      <c r="FB32" s="419"/>
      <c r="FC32" s="419"/>
      <c r="FD32" s="419"/>
      <c r="FE32" s="419"/>
      <c r="FF32" s="419"/>
      <c r="FG32" s="419"/>
      <c r="FH32" s="419"/>
      <c r="FI32" s="419"/>
      <c r="FJ32" s="419"/>
      <c r="FK32" s="420"/>
    </row>
    <row r="33" spans="1:167" s="69" customFormat="1" ht="5.0999999999999996" customHeight="1">
      <c r="A33" s="80"/>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78"/>
      <c r="EK33" s="78"/>
      <c r="EL33" s="78"/>
      <c r="EM33" s="78"/>
      <c r="EN33" s="78"/>
      <c r="EO33" s="78"/>
      <c r="EP33" s="78"/>
      <c r="EQ33" s="78"/>
      <c r="ER33" s="79"/>
      <c r="ES33" s="79"/>
      <c r="ET33" s="79"/>
      <c r="EU33" s="79"/>
      <c r="EW33" s="78"/>
      <c r="EX33" s="88"/>
      <c r="EY33" s="88"/>
      <c r="EZ33" s="88"/>
      <c r="FA33" s="88"/>
      <c r="FB33" s="88"/>
      <c r="FC33" s="88"/>
      <c r="FD33" s="88"/>
      <c r="FE33" s="88"/>
      <c r="FF33" s="88"/>
      <c r="FG33" s="88"/>
      <c r="FH33" s="88"/>
      <c r="FI33" s="88"/>
      <c r="FJ33" s="88"/>
      <c r="FK33" s="88"/>
    </row>
    <row r="34" spans="1:167" s="69" customFormat="1" ht="10.5" customHeight="1">
      <c r="A34" s="372" t="s">
        <v>215</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3"/>
      <c r="AO34" s="378" t="s">
        <v>216</v>
      </c>
      <c r="AP34" s="379"/>
      <c r="AQ34" s="379"/>
      <c r="AR34" s="379"/>
      <c r="AS34" s="379"/>
      <c r="AT34" s="379"/>
      <c r="AU34" s="379"/>
      <c r="AV34" s="379"/>
      <c r="AW34" s="379"/>
      <c r="AX34" s="379"/>
      <c r="AY34" s="380" t="s">
        <v>217</v>
      </c>
      <c r="AZ34" s="381"/>
      <c r="BA34" s="381"/>
      <c r="BB34" s="381"/>
      <c r="BC34" s="381"/>
      <c r="BD34" s="381"/>
      <c r="BE34" s="381"/>
      <c r="BF34" s="381"/>
      <c r="BG34" s="381"/>
      <c r="BH34" s="381"/>
      <c r="BI34" s="382" t="s">
        <v>218</v>
      </c>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4"/>
      <c r="CN34" s="385" t="s">
        <v>219</v>
      </c>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7"/>
      <c r="DP34" s="394" t="s">
        <v>220</v>
      </c>
      <c r="DQ34" s="372"/>
      <c r="DR34" s="372"/>
      <c r="DS34" s="372"/>
      <c r="DT34" s="372"/>
      <c r="DU34" s="372"/>
      <c r="DV34" s="372"/>
      <c r="DW34" s="372"/>
      <c r="DX34" s="372"/>
      <c r="DY34" s="372"/>
      <c r="DZ34" s="372"/>
      <c r="EA34" s="372"/>
      <c r="EB34" s="372"/>
      <c r="EC34" s="372"/>
      <c r="ED34" s="372"/>
      <c r="EE34" s="372"/>
      <c r="EF34" s="372"/>
      <c r="EG34" s="372"/>
      <c r="EH34" s="372"/>
      <c r="EI34" s="372"/>
      <c r="EJ34" s="372"/>
      <c r="EK34" s="372"/>
      <c r="EL34" s="372"/>
      <c r="EM34" s="372"/>
      <c r="EN34" s="372"/>
      <c r="EO34" s="372"/>
      <c r="EP34" s="372"/>
      <c r="EQ34" s="372"/>
      <c r="ER34" s="372"/>
      <c r="ES34" s="372"/>
      <c r="ET34" s="372"/>
      <c r="EU34" s="372"/>
      <c r="EV34" s="372"/>
      <c r="EW34" s="372"/>
      <c r="EX34" s="372"/>
      <c r="EY34" s="372"/>
      <c r="EZ34" s="372"/>
      <c r="FA34" s="372"/>
      <c r="FB34" s="372"/>
      <c r="FC34" s="372"/>
      <c r="FD34" s="372"/>
      <c r="FE34" s="372"/>
      <c r="FF34" s="372"/>
      <c r="FG34" s="372"/>
      <c r="FH34" s="372"/>
      <c r="FI34" s="372"/>
      <c r="FJ34" s="372"/>
      <c r="FK34" s="372"/>
    </row>
    <row r="35" spans="1:167" s="69" customFormat="1" ht="10.5" customHeight="1">
      <c r="A35" s="374"/>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5"/>
      <c r="AO35" s="378"/>
      <c r="AP35" s="379"/>
      <c r="AQ35" s="379"/>
      <c r="AR35" s="379"/>
      <c r="AS35" s="379"/>
      <c r="AT35" s="379"/>
      <c r="AU35" s="379"/>
      <c r="AV35" s="379"/>
      <c r="AW35" s="379"/>
      <c r="AX35" s="379"/>
      <c r="AY35" s="380"/>
      <c r="AZ35" s="381"/>
      <c r="BA35" s="381"/>
      <c r="BB35" s="381"/>
      <c r="BC35" s="381"/>
      <c r="BD35" s="381"/>
      <c r="BE35" s="381"/>
      <c r="BF35" s="381"/>
      <c r="BG35" s="381"/>
      <c r="BH35" s="381"/>
      <c r="BI35" s="400" t="s">
        <v>221</v>
      </c>
      <c r="BJ35" s="345"/>
      <c r="BK35" s="345"/>
      <c r="BL35" s="345"/>
      <c r="BM35" s="345"/>
      <c r="BN35" s="345"/>
      <c r="BO35" s="345"/>
      <c r="BP35" s="345"/>
      <c r="BQ35" s="345"/>
      <c r="BR35" s="345"/>
      <c r="BS35" s="345"/>
      <c r="BT35" s="345"/>
      <c r="BU35" s="345"/>
      <c r="BV35" s="345"/>
      <c r="BW35" s="345"/>
      <c r="BX35" s="345"/>
      <c r="BY35" s="345"/>
      <c r="BZ35" s="345"/>
      <c r="CA35" s="345"/>
      <c r="CB35" s="345"/>
      <c r="CC35" s="345"/>
      <c r="CD35" s="345"/>
      <c r="CE35" s="345"/>
      <c r="CF35" s="345"/>
      <c r="CG35" s="345"/>
      <c r="CH35" s="345"/>
      <c r="CI35" s="345"/>
      <c r="CJ35" s="345"/>
      <c r="CK35" s="345"/>
      <c r="CL35" s="345"/>
      <c r="CM35" s="401"/>
      <c r="CN35" s="388"/>
      <c r="CO35" s="389"/>
      <c r="CP35" s="389"/>
      <c r="CQ35" s="389"/>
      <c r="CR35" s="389"/>
      <c r="CS35" s="389"/>
      <c r="CT35" s="389"/>
      <c r="CU35" s="389"/>
      <c r="CV35" s="389"/>
      <c r="CW35" s="389"/>
      <c r="CX35" s="389"/>
      <c r="CY35" s="389"/>
      <c r="CZ35" s="389"/>
      <c r="DA35" s="389"/>
      <c r="DB35" s="389"/>
      <c r="DC35" s="389"/>
      <c r="DD35" s="389"/>
      <c r="DE35" s="389"/>
      <c r="DF35" s="389"/>
      <c r="DG35" s="389"/>
      <c r="DH35" s="389"/>
      <c r="DI35" s="389"/>
      <c r="DJ35" s="389"/>
      <c r="DK35" s="389"/>
      <c r="DL35" s="389"/>
      <c r="DM35" s="389"/>
      <c r="DN35" s="389"/>
      <c r="DO35" s="390"/>
      <c r="DP35" s="395"/>
      <c r="DQ35" s="374"/>
      <c r="DR35" s="374"/>
      <c r="DS35" s="374"/>
      <c r="DT35" s="374"/>
      <c r="DU35" s="374"/>
      <c r="DV35" s="374"/>
      <c r="DW35" s="374"/>
      <c r="DX35" s="374"/>
      <c r="DY35" s="374"/>
      <c r="DZ35" s="374"/>
      <c r="EA35" s="374"/>
      <c r="EB35" s="374"/>
      <c r="EC35" s="374"/>
      <c r="ED35" s="374"/>
      <c r="EE35" s="374"/>
      <c r="EF35" s="374"/>
      <c r="EG35" s="374"/>
      <c r="EH35" s="374"/>
      <c r="EI35" s="374"/>
      <c r="EJ35" s="374"/>
      <c r="EK35" s="374"/>
      <c r="EL35" s="374"/>
      <c r="EM35" s="374"/>
      <c r="EN35" s="374"/>
      <c r="EO35" s="374"/>
      <c r="EP35" s="374"/>
      <c r="EQ35" s="374"/>
      <c r="ER35" s="374"/>
      <c r="ES35" s="374"/>
      <c r="ET35" s="374"/>
      <c r="EU35" s="374"/>
      <c r="EV35" s="374"/>
      <c r="EW35" s="374"/>
      <c r="EX35" s="374"/>
      <c r="EY35" s="374"/>
      <c r="EZ35" s="374"/>
      <c r="FA35" s="374"/>
      <c r="FB35" s="374"/>
      <c r="FC35" s="374"/>
      <c r="FD35" s="374"/>
      <c r="FE35" s="374"/>
      <c r="FF35" s="374"/>
      <c r="FG35" s="374"/>
      <c r="FH35" s="374"/>
      <c r="FI35" s="374"/>
      <c r="FJ35" s="374"/>
      <c r="FK35" s="374"/>
    </row>
    <row r="36" spans="1:167" s="91" customFormat="1" ht="10.5" customHeight="1">
      <c r="A36" s="374"/>
      <c r="B36" s="374"/>
      <c r="C36" s="374"/>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5"/>
      <c r="AO36" s="379"/>
      <c r="AP36" s="379"/>
      <c r="AQ36" s="379"/>
      <c r="AR36" s="379"/>
      <c r="AS36" s="379"/>
      <c r="AT36" s="379"/>
      <c r="AU36" s="379"/>
      <c r="AV36" s="379"/>
      <c r="AW36" s="379"/>
      <c r="AX36" s="379"/>
      <c r="AY36" s="381"/>
      <c r="AZ36" s="381"/>
      <c r="BA36" s="381"/>
      <c r="BB36" s="381"/>
      <c r="BC36" s="381"/>
      <c r="BD36" s="381"/>
      <c r="BE36" s="381"/>
      <c r="BF36" s="381"/>
      <c r="BG36" s="381"/>
      <c r="BH36" s="381"/>
      <c r="BI36" s="89"/>
      <c r="BJ36" s="69"/>
      <c r="BK36" s="69"/>
      <c r="BL36" s="69"/>
      <c r="BM36" s="69"/>
      <c r="BN36" s="69"/>
      <c r="BO36" s="69"/>
      <c r="BP36" s="69"/>
      <c r="BQ36" s="69"/>
      <c r="BR36" s="69"/>
      <c r="BS36" s="69"/>
      <c r="BT36" s="69"/>
      <c r="BU36" s="69"/>
      <c r="BV36" s="69"/>
      <c r="BW36" s="69"/>
      <c r="BX36" s="69"/>
      <c r="BY36" s="69"/>
      <c r="BZ36" s="69"/>
      <c r="CA36" s="72" t="s">
        <v>222</v>
      </c>
      <c r="CB36" s="346" t="s">
        <v>240</v>
      </c>
      <c r="CC36" s="346"/>
      <c r="CD36" s="346"/>
      <c r="CE36" s="69" t="s">
        <v>80</v>
      </c>
      <c r="CF36" s="69"/>
      <c r="CG36" s="69"/>
      <c r="CH36" s="69"/>
      <c r="CI36" s="69"/>
      <c r="CJ36" s="69"/>
      <c r="CK36" s="69"/>
      <c r="CL36" s="69"/>
      <c r="CM36" s="90"/>
      <c r="CN36" s="388"/>
      <c r="CO36" s="389"/>
      <c r="CP36" s="389"/>
      <c r="CQ36" s="389"/>
      <c r="CR36" s="389"/>
      <c r="CS36" s="389"/>
      <c r="CT36" s="389"/>
      <c r="CU36" s="389"/>
      <c r="CV36" s="389"/>
      <c r="CW36" s="389"/>
      <c r="CX36" s="389"/>
      <c r="CY36" s="389"/>
      <c r="CZ36" s="389"/>
      <c r="DA36" s="389"/>
      <c r="DB36" s="389"/>
      <c r="DC36" s="389"/>
      <c r="DD36" s="389"/>
      <c r="DE36" s="389"/>
      <c r="DF36" s="389"/>
      <c r="DG36" s="389"/>
      <c r="DH36" s="389"/>
      <c r="DI36" s="389"/>
      <c r="DJ36" s="389"/>
      <c r="DK36" s="389"/>
      <c r="DL36" s="389"/>
      <c r="DM36" s="389"/>
      <c r="DN36" s="389"/>
      <c r="DO36" s="390"/>
      <c r="DP36" s="395"/>
      <c r="DQ36" s="374"/>
      <c r="DR36" s="374"/>
      <c r="DS36" s="374"/>
      <c r="DT36" s="374"/>
      <c r="DU36" s="374"/>
      <c r="DV36" s="374"/>
      <c r="DW36" s="374"/>
      <c r="DX36" s="374"/>
      <c r="DY36" s="374"/>
      <c r="DZ36" s="374"/>
      <c r="EA36" s="374"/>
      <c r="EB36" s="374"/>
      <c r="EC36" s="374"/>
      <c r="ED36" s="374"/>
      <c r="EE36" s="374"/>
      <c r="EF36" s="374"/>
      <c r="EG36" s="374"/>
      <c r="EH36" s="374"/>
      <c r="EI36" s="374"/>
      <c r="EJ36" s="374"/>
      <c r="EK36" s="374"/>
      <c r="EL36" s="374"/>
      <c r="EM36" s="374"/>
      <c r="EN36" s="374"/>
      <c r="EO36" s="374"/>
      <c r="EP36" s="374"/>
      <c r="EQ36" s="374"/>
      <c r="ER36" s="374"/>
      <c r="ES36" s="374"/>
      <c r="ET36" s="374"/>
      <c r="EU36" s="374"/>
      <c r="EV36" s="374"/>
      <c r="EW36" s="374"/>
      <c r="EX36" s="374"/>
      <c r="EY36" s="374"/>
      <c r="EZ36" s="374"/>
      <c r="FA36" s="374"/>
      <c r="FB36" s="374"/>
      <c r="FC36" s="374"/>
      <c r="FD36" s="374"/>
      <c r="FE36" s="374"/>
      <c r="FF36" s="374"/>
      <c r="FG36" s="374"/>
      <c r="FH36" s="374"/>
      <c r="FI36" s="374"/>
      <c r="FJ36" s="374"/>
      <c r="FK36" s="374"/>
    </row>
    <row r="37" spans="1:167" s="91" customFormat="1" ht="3" customHeight="1">
      <c r="A37" s="374"/>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5"/>
      <c r="AO37" s="379"/>
      <c r="AP37" s="379"/>
      <c r="AQ37" s="379"/>
      <c r="AR37" s="379"/>
      <c r="AS37" s="379"/>
      <c r="AT37" s="379"/>
      <c r="AU37" s="379"/>
      <c r="AV37" s="379"/>
      <c r="AW37" s="379"/>
      <c r="AX37" s="379"/>
      <c r="AY37" s="381"/>
      <c r="AZ37" s="381"/>
      <c r="BA37" s="381"/>
      <c r="BB37" s="381"/>
      <c r="BC37" s="381"/>
      <c r="BD37" s="381"/>
      <c r="BE37" s="381"/>
      <c r="BF37" s="381"/>
      <c r="BG37" s="381"/>
      <c r="BH37" s="381"/>
      <c r="BI37" s="92"/>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4"/>
      <c r="CN37" s="391"/>
      <c r="CO37" s="392"/>
      <c r="CP37" s="392"/>
      <c r="CQ37" s="392"/>
      <c r="CR37" s="392"/>
      <c r="CS37" s="392"/>
      <c r="CT37" s="392"/>
      <c r="CU37" s="392"/>
      <c r="CV37" s="392"/>
      <c r="CW37" s="392"/>
      <c r="CX37" s="392"/>
      <c r="CY37" s="392"/>
      <c r="CZ37" s="392"/>
      <c r="DA37" s="392"/>
      <c r="DB37" s="392"/>
      <c r="DC37" s="392"/>
      <c r="DD37" s="392"/>
      <c r="DE37" s="392"/>
      <c r="DF37" s="392"/>
      <c r="DG37" s="392"/>
      <c r="DH37" s="392"/>
      <c r="DI37" s="392"/>
      <c r="DJ37" s="392"/>
      <c r="DK37" s="392"/>
      <c r="DL37" s="392"/>
      <c r="DM37" s="392"/>
      <c r="DN37" s="392"/>
      <c r="DO37" s="393"/>
      <c r="DP37" s="396"/>
      <c r="DQ37" s="376"/>
      <c r="DR37" s="376"/>
      <c r="DS37" s="376"/>
      <c r="DT37" s="376"/>
      <c r="DU37" s="376"/>
      <c r="DV37" s="376"/>
      <c r="DW37" s="376"/>
      <c r="DX37" s="376"/>
      <c r="DY37" s="376"/>
      <c r="DZ37" s="376"/>
      <c r="EA37" s="376"/>
      <c r="EB37" s="376"/>
      <c r="EC37" s="376"/>
      <c r="ED37" s="376"/>
      <c r="EE37" s="376"/>
      <c r="EF37" s="376"/>
      <c r="EG37" s="376"/>
      <c r="EH37" s="376"/>
      <c r="EI37" s="376"/>
      <c r="EJ37" s="376"/>
      <c r="EK37" s="376"/>
      <c r="EL37" s="376"/>
      <c r="EM37" s="376"/>
      <c r="EN37" s="376"/>
      <c r="EO37" s="376"/>
      <c r="EP37" s="376"/>
      <c r="EQ37" s="376"/>
      <c r="ER37" s="376"/>
      <c r="ES37" s="376"/>
      <c r="ET37" s="376"/>
      <c r="EU37" s="376"/>
      <c r="EV37" s="376"/>
      <c r="EW37" s="376"/>
      <c r="EX37" s="376"/>
      <c r="EY37" s="376"/>
      <c r="EZ37" s="376"/>
      <c r="FA37" s="376"/>
      <c r="FB37" s="376"/>
      <c r="FC37" s="376"/>
      <c r="FD37" s="376"/>
      <c r="FE37" s="376"/>
      <c r="FF37" s="376"/>
      <c r="FG37" s="376"/>
      <c r="FH37" s="376"/>
      <c r="FI37" s="376"/>
      <c r="FJ37" s="376"/>
      <c r="FK37" s="376"/>
    </row>
    <row r="38" spans="1:167" s="91" customFormat="1" ht="14.25" customHeight="1">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7"/>
      <c r="AO38" s="379"/>
      <c r="AP38" s="379"/>
      <c r="AQ38" s="379"/>
      <c r="AR38" s="379"/>
      <c r="AS38" s="379"/>
      <c r="AT38" s="379"/>
      <c r="AU38" s="379"/>
      <c r="AV38" s="379"/>
      <c r="AW38" s="379"/>
      <c r="AX38" s="379"/>
      <c r="AY38" s="381"/>
      <c r="AZ38" s="381"/>
      <c r="BA38" s="381"/>
      <c r="BB38" s="381"/>
      <c r="BC38" s="381"/>
      <c r="BD38" s="381"/>
      <c r="BE38" s="381"/>
      <c r="BF38" s="381"/>
      <c r="BG38" s="381"/>
      <c r="BH38" s="381"/>
      <c r="BI38" s="365" t="s">
        <v>223</v>
      </c>
      <c r="BJ38" s="365"/>
      <c r="BK38" s="365"/>
      <c r="BL38" s="365"/>
      <c r="BM38" s="365"/>
      <c r="BN38" s="365"/>
      <c r="BO38" s="365"/>
      <c r="BP38" s="365"/>
      <c r="BQ38" s="365"/>
      <c r="BR38" s="365"/>
      <c r="BS38" s="365" t="s">
        <v>224</v>
      </c>
      <c r="BT38" s="365"/>
      <c r="BU38" s="365"/>
      <c r="BV38" s="365"/>
      <c r="BW38" s="365"/>
      <c r="BX38" s="365"/>
      <c r="BY38" s="365"/>
      <c r="BZ38" s="365"/>
      <c r="CA38" s="365"/>
      <c r="CB38" s="365"/>
      <c r="CC38" s="365"/>
      <c r="CD38" s="365"/>
      <c r="CE38" s="365"/>
      <c r="CF38" s="365"/>
      <c r="CG38" s="365"/>
      <c r="CH38" s="365"/>
      <c r="CI38" s="365"/>
      <c r="CJ38" s="365"/>
      <c r="CK38" s="365"/>
      <c r="CL38" s="365"/>
      <c r="CM38" s="365"/>
      <c r="CN38" s="366" t="s">
        <v>223</v>
      </c>
      <c r="CO38" s="357"/>
      <c r="CP38" s="357"/>
      <c r="CQ38" s="357"/>
      <c r="CR38" s="357"/>
      <c r="CS38" s="357"/>
      <c r="CT38" s="357"/>
      <c r="CU38" s="357"/>
      <c r="CV38" s="357"/>
      <c r="CW38" s="357"/>
      <c r="CX38" s="357"/>
      <c r="CY38" s="357"/>
      <c r="CZ38" s="357"/>
      <c r="DA38" s="358"/>
      <c r="DB38" s="366" t="s">
        <v>224</v>
      </c>
      <c r="DC38" s="357"/>
      <c r="DD38" s="357"/>
      <c r="DE38" s="357"/>
      <c r="DF38" s="357"/>
      <c r="DG38" s="357"/>
      <c r="DH38" s="357"/>
      <c r="DI38" s="357"/>
      <c r="DJ38" s="357"/>
      <c r="DK38" s="357"/>
      <c r="DL38" s="357"/>
      <c r="DM38" s="357"/>
      <c r="DN38" s="357"/>
      <c r="DO38" s="358"/>
      <c r="DP38" s="365" t="s">
        <v>225</v>
      </c>
      <c r="DQ38" s="365"/>
      <c r="DR38" s="365"/>
      <c r="DS38" s="365"/>
      <c r="DT38" s="365"/>
      <c r="DU38" s="365"/>
      <c r="DV38" s="365"/>
      <c r="DW38" s="365"/>
      <c r="DX38" s="365"/>
      <c r="DY38" s="365"/>
      <c r="DZ38" s="365"/>
      <c r="EA38" s="365"/>
      <c r="EB38" s="365"/>
      <c r="EC38" s="365"/>
      <c r="ED38" s="365"/>
      <c r="EE38" s="365"/>
      <c r="EF38" s="365"/>
      <c r="EG38" s="365"/>
      <c r="EH38" s="365"/>
      <c r="EI38" s="365"/>
      <c r="EJ38" s="365"/>
      <c r="EK38" s="365"/>
      <c r="EL38" s="365"/>
      <c r="EM38" s="365"/>
      <c r="EN38" s="365" t="s">
        <v>226</v>
      </c>
      <c r="EO38" s="365"/>
      <c r="EP38" s="365"/>
      <c r="EQ38" s="365"/>
      <c r="ER38" s="365"/>
      <c r="ES38" s="365"/>
      <c r="ET38" s="365"/>
      <c r="EU38" s="365"/>
      <c r="EV38" s="365"/>
      <c r="EW38" s="365"/>
      <c r="EX38" s="365"/>
      <c r="EY38" s="365"/>
      <c r="EZ38" s="365"/>
      <c r="FA38" s="365"/>
      <c r="FB38" s="365"/>
      <c r="FC38" s="365"/>
      <c r="FD38" s="365"/>
      <c r="FE38" s="365"/>
      <c r="FF38" s="365"/>
      <c r="FG38" s="365"/>
      <c r="FH38" s="365"/>
      <c r="FI38" s="365"/>
      <c r="FJ38" s="365"/>
      <c r="FK38" s="366"/>
    </row>
    <row r="39" spans="1:167" s="69" customFormat="1" ht="11.1" customHeight="1" thickBot="1">
      <c r="A39" s="357">
        <v>1</v>
      </c>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8"/>
      <c r="AO39" s="359">
        <v>2</v>
      </c>
      <c r="AP39" s="359"/>
      <c r="AQ39" s="359"/>
      <c r="AR39" s="359"/>
      <c r="AS39" s="359"/>
      <c r="AT39" s="359"/>
      <c r="AU39" s="359"/>
      <c r="AV39" s="359"/>
      <c r="AW39" s="359"/>
      <c r="AX39" s="359"/>
      <c r="AY39" s="359">
        <v>3</v>
      </c>
      <c r="AZ39" s="359"/>
      <c r="BA39" s="359"/>
      <c r="BB39" s="359"/>
      <c r="BC39" s="359"/>
      <c r="BD39" s="359"/>
      <c r="BE39" s="359"/>
      <c r="BF39" s="359"/>
      <c r="BG39" s="359"/>
      <c r="BH39" s="359"/>
      <c r="BI39" s="360">
        <v>4</v>
      </c>
      <c r="BJ39" s="360"/>
      <c r="BK39" s="360"/>
      <c r="BL39" s="360"/>
      <c r="BM39" s="360"/>
      <c r="BN39" s="360"/>
      <c r="BO39" s="360"/>
      <c r="BP39" s="360"/>
      <c r="BQ39" s="360"/>
      <c r="BR39" s="360"/>
      <c r="BS39" s="359">
        <v>5</v>
      </c>
      <c r="BT39" s="359"/>
      <c r="BU39" s="359"/>
      <c r="BV39" s="359"/>
      <c r="BW39" s="359"/>
      <c r="BX39" s="359"/>
      <c r="BY39" s="359"/>
      <c r="BZ39" s="359"/>
      <c r="CA39" s="359"/>
      <c r="CB39" s="359"/>
      <c r="CC39" s="359"/>
      <c r="CD39" s="359"/>
      <c r="CE39" s="359"/>
      <c r="CF39" s="359"/>
      <c r="CG39" s="359"/>
      <c r="CH39" s="359"/>
      <c r="CI39" s="359"/>
      <c r="CJ39" s="359"/>
      <c r="CK39" s="359"/>
      <c r="CL39" s="359"/>
      <c r="CM39" s="359"/>
      <c r="CN39" s="360">
        <v>6</v>
      </c>
      <c r="CO39" s="360"/>
      <c r="CP39" s="360"/>
      <c r="CQ39" s="360"/>
      <c r="CR39" s="360"/>
      <c r="CS39" s="360"/>
      <c r="CT39" s="360"/>
      <c r="CU39" s="360"/>
      <c r="CV39" s="360"/>
      <c r="CW39" s="360"/>
      <c r="CX39" s="360"/>
      <c r="CY39" s="360"/>
      <c r="CZ39" s="360"/>
      <c r="DA39" s="360"/>
      <c r="DB39" s="360">
        <v>7</v>
      </c>
      <c r="DC39" s="360"/>
      <c r="DD39" s="360"/>
      <c r="DE39" s="360"/>
      <c r="DF39" s="360"/>
      <c r="DG39" s="360"/>
      <c r="DH39" s="360"/>
      <c r="DI39" s="360"/>
      <c r="DJ39" s="360"/>
      <c r="DK39" s="360"/>
      <c r="DL39" s="360"/>
      <c r="DM39" s="360"/>
      <c r="DN39" s="360"/>
      <c r="DO39" s="360"/>
      <c r="DP39" s="360">
        <v>8</v>
      </c>
      <c r="DQ39" s="360"/>
      <c r="DR39" s="360"/>
      <c r="DS39" s="360"/>
      <c r="DT39" s="360"/>
      <c r="DU39" s="360"/>
      <c r="DV39" s="360"/>
      <c r="DW39" s="360"/>
      <c r="DX39" s="360"/>
      <c r="DY39" s="360"/>
      <c r="DZ39" s="360"/>
      <c r="EA39" s="360"/>
      <c r="EB39" s="360"/>
      <c r="EC39" s="360"/>
      <c r="ED39" s="360"/>
      <c r="EE39" s="360"/>
      <c r="EF39" s="360"/>
      <c r="EG39" s="360"/>
      <c r="EH39" s="360"/>
      <c r="EI39" s="360"/>
      <c r="EJ39" s="360"/>
      <c r="EK39" s="360"/>
      <c r="EL39" s="360"/>
      <c r="EM39" s="360"/>
      <c r="EN39" s="360">
        <v>9</v>
      </c>
      <c r="EO39" s="360"/>
      <c r="EP39" s="360"/>
      <c r="EQ39" s="360"/>
      <c r="ER39" s="360"/>
      <c r="ES39" s="360"/>
      <c r="ET39" s="360"/>
      <c r="EU39" s="360"/>
      <c r="EV39" s="360"/>
      <c r="EW39" s="360"/>
      <c r="EX39" s="360"/>
      <c r="EY39" s="360"/>
      <c r="EZ39" s="360"/>
      <c r="FA39" s="360"/>
      <c r="FB39" s="360"/>
      <c r="FC39" s="360"/>
      <c r="FD39" s="360"/>
      <c r="FE39" s="360"/>
      <c r="FF39" s="360"/>
      <c r="FG39" s="360"/>
      <c r="FH39" s="360"/>
      <c r="FI39" s="360"/>
      <c r="FJ39" s="360"/>
      <c r="FK39" s="367"/>
    </row>
    <row r="40" spans="1:167" s="169" customFormat="1" ht="63" customHeight="1" thickBot="1">
      <c r="A40" s="306" t="str">
        <f>'раздел 2.2. обоснования'!A17</f>
        <v>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(софинансирование)</v>
      </c>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307"/>
      <c r="AO40" s="308" t="s">
        <v>362</v>
      </c>
      <c r="AP40" s="309"/>
      <c r="AQ40" s="309"/>
      <c r="AR40" s="309"/>
      <c r="AS40" s="309"/>
      <c r="AT40" s="309"/>
      <c r="AU40" s="309"/>
      <c r="AV40" s="309"/>
      <c r="AW40" s="309"/>
      <c r="AX40" s="310"/>
      <c r="AY40" s="311" t="str">
        <f>'раздел 2.2. обоснования'!C17</f>
        <v>0707 07106S1070 612</v>
      </c>
      <c r="AZ40" s="312"/>
      <c r="BA40" s="312"/>
      <c r="BB40" s="312"/>
      <c r="BC40" s="312"/>
      <c r="BD40" s="312"/>
      <c r="BE40" s="312"/>
      <c r="BF40" s="312"/>
      <c r="BG40" s="312"/>
      <c r="BH40" s="312"/>
      <c r="BI40" s="308"/>
      <c r="BJ40" s="309"/>
      <c r="BK40" s="309"/>
      <c r="BL40" s="309"/>
      <c r="BM40" s="309"/>
      <c r="BN40" s="309"/>
      <c r="BO40" s="309"/>
      <c r="BP40" s="309"/>
      <c r="BQ40" s="309"/>
      <c r="BR40" s="310"/>
      <c r="BS40" s="313"/>
      <c r="BT40" s="314"/>
      <c r="BU40" s="314"/>
      <c r="BV40" s="314"/>
      <c r="BW40" s="314"/>
      <c r="BX40" s="314"/>
      <c r="BY40" s="314"/>
      <c r="BZ40" s="314"/>
      <c r="CA40" s="314"/>
      <c r="CB40" s="314"/>
      <c r="CC40" s="314"/>
      <c r="CD40" s="314"/>
      <c r="CE40" s="314"/>
      <c r="CF40" s="314"/>
      <c r="CG40" s="314"/>
      <c r="CH40" s="314"/>
      <c r="CI40" s="314"/>
      <c r="CJ40" s="314"/>
      <c r="CK40" s="314"/>
      <c r="CL40" s="314"/>
      <c r="CM40" s="315"/>
      <c r="CN40" s="316"/>
      <c r="CO40" s="317"/>
      <c r="CP40" s="317"/>
      <c r="CQ40" s="317"/>
      <c r="CR40" s="317"/>
      <c r="CS40" s="317"/>
      <c r="CT40" s="317"/>
      <c r="CU40" s="317"/>
      <c r="CV40" s="317"/>
      <c r="CW40" s="317"/>
      <c r="CX40" s="317"/>
      <c r="CY40" s="317"/>
      <c r="CZ40" s="317"/>
      <c r="DA40" s="318"/>
      <c r="DB40" s="313"/>
      <c r="DC40" s="314"/>
      <c r="DD40" s="314"/>
      <c r="DE40" s="314"/>
      <c r="DF40" s="314"/>
      <c r="DG40" s="314"/>
      <c r="DH40" s="314"/>
      <c r="DI40" s="314"/>
      <c r="DJ40" s="314"/>
      <c r="DK40" s="314"/>
      <c r="DL40" s="314"/>
      <c r="DM40" s="314"/>
      <c r="DN40" s="314"/>
      <c r="DO40" s="315"/>
      <c r="DP40" s="319">
        <f>'раздел 2.2. обоснования'!F17</f>
        <v>173886.19</v>
      </c>
      <c r="DQ40" s="319"/>
      <c r="DR40" s="319"/>
      <c r="DS40" s="319"/>
      <c r="DT40" s="319"/>
      <c r="DU40" s="319"/>
      <c r="DV40" s="319"/>
      <c r="DW40" s="319"/>
      <c r="DX40" s="319"/>
      <c r="DY40" s="319"/>
      <c r="DZ40" s="319"/>
      <c r="EA40" s="319"/>
      <c r="EB40" s="319"/>
      <c r="EC40" s="319"/>
      <c r="ED40" s="319"/>
      <c r="EE40" s="319"/>
      <c r="EF40" s="319"/>
      <c r="EG40" s="319"/>
      <c r="EH40" s="319"/>
      <c r="EI40" s="319"/>
      <c r="EJ40" s="319"/>
      <c r="EK40" s="319"/>
      <c r="EL40" s="319"/>
      <c r="EM40" s="319"/>
      <c r="EN40" s="319">
        <f t="shared" ref="EN40:EN41" si="0">DP40</f>
        <v>173886.19</v>
      </c>
      <c r="EO40" s="319"/>
      <c r="EP40" s="319"/>
      <c r="EQ40" s="319"/>
      <c r="ER40" s="319"/>
      <c r="ES40" s="319"/>
      <c r="ET40" s="319"/>
      <c r="EU40" s="319"/>
      <c r="EV40" s="319"/>
      <c r="EW40" s="319"/>
      <c r="EX40" s="319"/>
      <c r="EY40" s="319"/>
      <c r="EZ40" s="319"/>
      <c r="FA40" s="319"/>
      <c r="FB40" s="319"/>
      <c r="FC40" s="319"/>
      <c r="FD40" s="319"/>
      <c r="FE40" s="319"/>
      <c r="FF40" s="319"/>
      <c r="FG40" s="319"/>
      <c r="FH40" s="319"/>
      <c r="FI40" s="319"/>
      <c r="FJ40" s="319"/>
      <c r="FK40" s="320"/>
    </row>
    <row r="41" spans="1:167" s="169" customFormat="1" ht="69.75" customHeight="1" thickBot="1">
      <c r="A41" s="306" t="str">
        <f>'раздел 2.2. обоснования'!A18</f>
        <v>Субсидия бюджетным образовательным организациям на организацию отдыха детей Мурманской области в оздоровительных учреждениях с дневным пребыванием, организованных на базе муниципальных учреждений (за счет средств субсидии из областного бюджета)</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7"/>
      <c r="AO41" s="308" t="s">
        <v>415</v>
      </c>
      <c r="AP41" s="309"/>
      <c r="AQ41" s="309"/>
      <c r="AR41" s="309"/>
      <c r="AS41" s="309"/>
      <c r="AT41" s="309"/>
      <c r="AU41" s="309"/>
      <c r="AV41" s="309"/>
      <c r="AW41" s="309"/>
      <c r="AX41" s="310"/>
      <c r="AY41" s="311" t="str">
        <f>'раздел 2.2. обоснования'!C18</f>
        <v>0707 0710671070 612</v>
      </c>
      <c r="AZ41" s="312"/>
      <c r="BA41" s="312"/>
      <c r="BB41" s="312"/>
      <c r="BC41" s="312"/>
      <c r="BD41" s="312"/>
      <c r="BE41" s="312"/>
      <c r="BF41" s="312"/>
      <c r="BG41" s="312"/>
      <c r="BH41" s="312"/>
      <c r="BI41" s="308"/>
      <c r="BJ41" s="309"/>
      <c r="BK41" s="309"/>
      <c r="BL41" s="309"/>
      <c r="BM41" s="309"/>
      <c r="BN41" s="309"/>
      <c r="BO41" s="309"/>
      <c r="BP41" s="309"/>
      <c r="BQ41" s="309"/>
      <c r="BR41" s="310"/>
      <c r="BS41" s="313"/>
      <c r="BT41" s="314"/>
      <c r="BU41" s="314"/>
      <c r="BV41" s="314"/>
      <c r="BW41" s="314"/>
      <c r="BX41" s="314"/>
      <c r="BY41" s="314"/>
      <c r="BZ41" s="314"/>
      <c r="CA41" s="314"/>
      <c r="CB41" s="314"/>
      <c r="CC41" s="314"/>
      <c r="CD41" s="314"/>
      <c r="CE41" s="314"/>
      <c r="CF41" s="314"/>
      <c r="CG41" s="314"/>
      <c r="CH41" s="314"/>
      <c r="CI41" s="314"/>
      <c r="CJ41" s="314"/>
      <c r="CK41" s="314"/>
      <c r="CL41" s="314"/>
      <c r="CM41" s="315"/>
      <c r="CN41" s="316"/>
      <c r="CO41" s="317"/>
      <c r="CP41" s="317"/>
      <c r="CQ41" s="317"/>
      <c r="CR41" s="317"/>
      <c r="CS41" s="317"/>
      <c r="CT41" s="317"/>
      <c r="CU41" s="317"/>
      <c r="CV41" s="317"/>
      <c r="CW41" s="317"/>
      <c r="CX41" s="317"/>
      <c r="CY41" s="317"/>
      <c r="CZ41" s="317"/>
      <c r="DA41" s="318"/>
      <c r="DB41" s="313"/>
      <c r="DC41" s="314"/>
      <c r="DD41" s="314"/>
      <c r="DE41" s="314"/>
      <c r="DF41" s="314"/>
      <c r="DG41" s="314"/>
      <c r="DH41" s="314"/>
      <c r="DI41" s="314"/>
      <c r="DJ41" s="314"/>
      <c r="DK41" s="314"/>
      <c r="DL41" s="314"/>
      <c r="DM41" s="314"/>
      <c r="DN41" s="314"/>
      <c r="DO41" s="315"/>
      <c r="DP41" s="319">
        <f>'раздел 2.2. обоснования'!F18</f>
        <v>227220</v>
      </c>
      <c r="DQ41" s="319"/>
      <c r="DR41" s="319"/>
      <c r="DS41" s="319"/>
      <c r="DT41" s="319"/>
      <c r="DU41" s="319"/>
      <c r="DV41" s="319"/>
      <c r="DW41" s="319"/>
      <c r="DX41" s="319"/>
      <c r="DY41" s="319"/>
      <c r="DZ41" s="319"/>
      <c r="EA41" s="319"/>
      <c r="EB41" s="319"/>
      <c r="EC41" s="319"/>
      <c r="ED41" s="319"/>
      <c r="EE41" s="319"/>
      <c r="EF41" s="319"/>
      <c r="EG41" s="319"/>
      <c r="EH41" s="319"/>
      <c r="EI41" s="319"/>
      <c r="EJ41" s="319"/>
      <c r="EK41" s="319"/>
      <c r="EL41" s="319"/>
      <c r="EM41" s="319"/>
      <c r="EN41" s="319">
        <f t="shared" si="0"/>
        <v>227220</v>
      </c>
      <c r="EO41" s="319"/>
      <c r="EP41" s="319"/>
      <c r="EQ41" s="319"/>
      <c r="ER41" s="319"/>
      <c r="ES41" s="319"/>
      <c r="ET41" s="319"/>
      <c r="EU41" s="319"/>
      <c r="EV41" s="319"/>
      <c r="EW41" s="319"/>
      <c r="EX41" s="319"/>
      <c r="EY41" s="319"/>
      <c r="EZ41" s="319"/>
      <c r="FA41" s="319"/>
      <c r="FB41" s="319"/>
      <c r="FC41" s="319"/>
      <c r="FD41" s="319"/>
      <c r="FE41" s="319"/>
      <c r="FF41" s="319"/>
      <c r="FG41" s="319"/>
      <c r="FH41" s="319"/>
      <c r="FI41" s="319"/>
      <c r="FJ41" s="319"/>
      <c r="FK41" s="320"/>
    </row>
    <row r="42" spans="1:167" s="163" customFormat="1" ht="45" customHeight="1" thickBot="1">
      <c r="A42" s="306" t="str">
        <f>'раздел 2.2. обоснования'!A19</f>
        <v>Субсидия бюджетным общеобразовательным организациям на реструктуризацию задолженности по страховым взносам, пеням в бюджеты государственных внебюджетных фондов</v>
      </c>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7"/>
      <c r="AO42" s="308" t="s">
        <v>388</v>
      </c>
      <c r="AP42" s="309"/>
      <c r="AQ42" s="309"/>
      <c r="AR42" s="309"/>
      <c r="AS42" s="309"/>
      <c r="AT42" s="309"/>
      <c r="AU42" s="309"/>
      <c r="AV42" s="309"/>
      <c r="AW42" s="309"/>
      <c r="AX42" s="310"/>
      <c r="AY42" s="311" t="str">
        <f>'раздел 2.2. обоснования'!C19</f>
        <v>0702 0220180360 612</v>
      </c>
      <c r="AZ42" s="312"/>
      <c r="BA42" s="312"/>
      <c r="BB42" s="312"/>
      <c r="BC42" s="312"/>
      <c r="BD42" s="312"/>
      <c r="BE42" s="312"/>
      <c r="BF42" s="312"/>
      <c r="BG42" s="312"/>
      <c r="BH42" s="312"/>
      <c r="BI42" s="308"/>
      <c r="BJ42" s="309"/>
      <c r="BK42" s="309"/>
      <c r="BL42" s="309"/>
      <c r="BM42" s="309"/>
      <c r="BN42" s="309"/>
      <c r="BO42" s="309"/>
      <c r="BP42" s="309"/>
      <c r="BQ42" s="309"/>
      <c r="BR42" s="310"/>
      <c r="BS42" s="313"/>
      <c r="BT42" s="314"/>
      <c r="BU42" s="314"/>
      <c r="BV42" s="314"/>
      <c r="BW42" s="314"/>
      <c r="BX42" s="314"/>
      <c r="BY42" s="314"/>
      <c r="BZ42" s="314"/>
      <c r="CA42" s="314"/>
      <c r="CB42" s="314"/>
      <c r="CC42" s="314"/>
      <c r="CD42" s="314"/>
      <c r="CE42" s="314"/>
      <c r="CF42" s="314"/>
      <c r="CG42" s="314"/>
      <c r="CH42" s="314"/>
      <c r="CI42" s="314"/>
      <c r="CJ42" s="314"/>
      <c r="CK42" s="314"/>
      <c r="CL42" s="314"/>
      <c r="CM42" s="315"/>
      <c r="CN42" s="316"/>
      <c r="CO42" s="317"/>
      <c r="CP42" s="317"/>
      <c r="CQ42" s="317"/>
      <c r="CR42" s="317"/>
      <c r="CS42" s="317"/>
      <c r="CT42" s="317"/>
      <c r="CU42" s="317"/>
      <c r="CV42" s="317"/>
      <c r="CW42" s="317"/>
      <c r="CX42" s="317"/>
      <c r="CY42" s="317"/>
      <c r="CZ42" s="317"/>
      <c r="DA42" s="318"/>
      <c r="DB42" s="313"/>
      <c r="DC42" s="314"/>
      <c r="DD42" s="314"/>
      <c r="DE42" s="314"/>
      <c r="DF42" s="314"/>
      <c r="DG42" s="314"/>
      <c r="DH42" s="314"/>
      <c r="DI42" s="314"/>
      <c r="DJ42" s="314"/>
      <c r="DK42" s="314"/>
      <c r="DL42" s="314"/>
      <c r="DM42" s="314"/>
      <c r="DN42" s="314"/>
      <c r="DO42" s="315"/>
      <c r="DP42" s="319">
        <f>'раздел 2.2. обоснования'!F19</f>
        <v>183826</v>
      </c>
      <c r="DQ42" s="319"/>
      <c r="DR42" s="319"/>
      <c r="DS42" s="319"/>
      <c r="DT42" s="319"/>
      <c r="DU42" s="319"/>
      <c r="DV42" s="319"/>
      <c r="DW42" s="319"/>
      <c r="DX42" s="319"/>
      <c r="DY42" s="319"/>
      <c r="DZ42" s="319"/>
      <c r="EA42" s="319"/>
      <c r="EB42" s="319"/>
      <c r="EC42" s="319"/>
      <c r="ED42" s="319"/>
      <c r="EE42" s="319"/>
      <c r="EF42" s="319"/>
      <c r="EG42" s="319"/>
      <c r="EH42" s="319"/>
      <c r="EI42" s="319"/>
      <c r="EJ42" s="319"/>
      <c r="EK42" s="319"/>
      <c r="EL42" s="319"/>
      <c r="EM42" s="319"/>
      <c r="EN42" s="319">
        <f t="shared" ref="EN42" si="1">DP42</f>
        <v>183826</v>
      </c>
      <c r="EO42" s="319"/>
      <c r="EP42" s="319"/>
      <c r="EQ42" s="319"/>
      <c r="ER42" s="319"/>
      <c r="ES42" s="319"/>
      <c r="ET42" s="319"/>
      <c r="EU42" s="319"/>
      <c r="EV42" s="319"/>
      <c r="EW42" s="319"/>
      <c r="EX42" s="319"/>
      <c r="EY42" s="319"/>
      <c r="EZ42" s="319"/>
      <c r="FA42" s="319"/>
      <c r="FB42" s="319"/>
      <c r="FC42" s="319"/>
      <c r="FD42" s="319"/>
      <c r="FE42" s="319"/>
      <c r="FF42" s="319"/>
      <c r="FG42" s="319"/>
      <c r="FH42" s="319"/>
      <c r="FI42" s="319"/>
      <c r="FJ42" s="319"/>
      <c r="FK42" s="320"/>
    </row>
    <row r="43" spans="1:167" s="154" customFormat="1" ht="61.5" customHeight="1" thickBot="1">
      <c r="A43" s="306" t="str">
        <f>'раздел 2.2. обоснования'!A20</f>
        <v>Субсидия бюджетным общеобразовательным организациям на мероприятия по оплате штрафов по представлениям надзорных органов</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7"/>
      <c r="AO43" s="308" t="s">
        <v>362</v>
      </c>
      <c r="AP43" s="309"/>
      <c r="AQ43" s="309"/>
      <c r="AR43" s="309"/>
      <c r="AS43" s="309"/>
      <c r="AT43" s="309"/>
      <c r="AU43" s="309"/>
      <c r="AV43" s="309"/>
      <c r="AW43" s="309"/>
      <c r="AX43" s="310"/>
      <c r="AY43" s="311" t="str">
        <f>'раздел 2.2. обоснования'!C20</f>
        <v>0702 0730582350 612</v>
      </c>
      <c r="AZ43" s="312"/>
      <c r="BA43" s="312"/>
      <c r="BB43" s="312"/>
      <c r="BC43" s="312"/>
      <c r="BD43" s="312"/>
      <c r="BE43" s="312"/>
      <c r="BF43" s="312"/>
      <c r="BG43" s="312"/>
      <c r="BH43" s="312"/>
      <c r="BI43" s="308"/>
      <c r="BJ43" s="309"/>
      <c r="BK43" s="309"/>
      <c r="BL43" s="309"/>
      <c r="BM43" s="309"/>
      <c r="BN43" s="309"/>
      <c r="BO43" s="309"/>
      <c r="BP43" s="309"/>
      <c r="BQ43" s="309"/>
      <c r="BR43" s="310"/>
      <c r="BS43" s="313"/>
      <c r="BT43" s="314"/>
      <c r="BU43" s="314"/>
      <c r="BV43" s="314"/>
      <c r="BW43" s="314"/>
      <c r="BX43" s="314"/>
      <c r="BY43" s="314"/>
      <c r="BZ43" s="314"/>
      <c r="CA43" s="314"/>
      <c r="CB43" s="314"/>
      <c r="CC43" s="314"/>
      <c r="CD43" s="314"/>
      <c r="CE43" s="314"/>
      <c r="CF43" s="314"/>
      <c r="CG43" s="314"/>
      <c r="CH43" s="314"/>
      <c r="CI43" s="314"/>
      <c r="CJ43" s="314"/>
      <c r="CK43" s="314"/>
      <c r="CL43" s="314"/>
      <c r="CM43" s="315"/>
      <c r="CN43" s="316"/>
      <c r="CO43" s="317"/>
      <c r="CP43" s="317"/>
      <c r="CQ43" s="317"/>
      <c r="CR43" s="317"/>
      <c r="CS43" s="317"/>
      <c r="CT43" s="317"/>
      <c r="CU43" s="317"/>
      <c r="CV43" s="317"/>
      <c r="CW43" s="317"/>
      <c r="CX43" s="317"/>
      <c r="CY43" s="317"/>
      <c r="CZ43" s="317"/>
      <c r="DA43" s="318"/>
      <c r="DB43" s="313"/>
      <c r="DC43" s="314"/>
      <c r="DD43" s="314"/>
      <c r="DE43" s="314"/>
      <c r="DF43" s="314"/>
      <c r="DG43" s="314"/>
      <c r="DH43" s="314"/>
      <c r="DI43" s="314"/>
      <c r="DJ43" s="314"/>
      <c r="DK43" s="314"/>
      <c r="DL43" s="314"/>
      <c r="DM43" s="314"/>
      <c r="DN43" s="314"/>
      <c r="DO43" s="315"/>
      <c r="DP43" s="319">
        <f>'раздел 2.2. обоснования'!F20</f>
        <v>30000</v>
      </c>
      <c r="DQ43" s="319"/>
      <c r="DR43" s="319"/>
      <c r="DS43" s="319"/>
      <c r="DT43" s="319"/>
      <c r="DU43" s="319"/>
      <c r="DV43" s="319"/>
      <c r="DW43" s="319"/>
      <c r="DX43" s="319"/>
      <c r="DY43" s="319"/>
      <c r="DZ43" s="319"/>
      <c r="EA43" s="319"/>
      <c r="EB43" s="319"/>
      <c r="EC43" s="319"/>
      <c r="ED43" s="319"/>
      <c r="EE43" s="319"/>
      <c r="EF43" s="319"/>
      <c r="EG43" s="319"/>
      <c r="EH43" s="319"/>
      <c r="EI43" s="319"/>
      <c r="EJ43" s="319"/>
      <c r="EK43" s="319"/>
      <c r="EL43" s="319"/>
      <c r="EM43" s="319"/>
      <c r="EN43" s="319">
        <f t="shared" ref="EN43" si="2">DP43</f>
        <v>30000</v>
      </c>
      <c r="EO43" s="319"/>
      <c r="EP43" s="319"/>
      <c r="EQ43" s="319"/>
      <c r="ER43" s="319"/>
      <c r="ES43" s="319"/>
      <c r="ET43" s="319"/>
      <c r="EU43" s="319"/>
      <c r="EV43" s="319"/>
      <c r="EW43" s="319"/>
      <c r="EX43" s="319"/>
      <c r="EY43" s="319"/>
      <c r="EZ43" s="319"/>
      <c r="FA43" s="319"/>
      <c r="FB43" s="319"/>
      <c r="FC43" s="319"/>
      <c r="FD43" s="319"/>
      <c r="FE43" s="319"/>
      <c r="FF43" s="319"/>
      <c r="FG43" s="319"/>
      <c r="FH43" s="319"/>
      <c r="FI43" s="319"/>
      <c r="FJ43" s="319"/>
      <c r="FK43" s="320"/>
    </row>
    <row r="44" spans="1:167" s="152" customFormat="1" ht="56.25" customHeight="1" thickBot="1">
      <c r="A44" s="306" t="str">
        <f>'раздел 2.2. обоснования'!A21</f>
        <v>Субсидия бюджетным общеобразовательным организациям  на обеспечение антитеррористической и противокриминальной безопасности организаций образования</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7"/>
      <c r="AO44" s="308" t="s">
        <v>361</v>
      </c>
      <c r="AP44" s="309"/>
      <c r="AQ44" s="309"/>
      <c r="AR44" s="309"/>
      <c r="AS44" s="309"/>
      <c r="AT44" s="309"/>
      <c r="AU44" s="309"/>
      <c r="AV44" s="309"/>
      <c r="AW44" s="309"/>
      <c r="AX44" s="310"/>
      <c r="AY44" s="308" t="str">
        <f>'раздел 2.2. обоснования'!C21</f>
        <v>0702 0720282170 612</v>
      </c>
      <c r="AZ44" s="361"/>
      <c r="BA44" s="361"/>
      <c r="BB44" s="361"/>
      <c r="BC44" s="361"/>
      <c r="BD44" s="361"/>
      <c r="BE44" s="361"/>
      <c r="BF44" s="361"/>
      <c r="BG44" s="361"/>
      <c r="BH44" s="362"/>
      <c r="BI44" s="308"/>
      <c r="BJ44" s="309"/>
      <c r="BK44" s="309"/>
      <c r="BL44" s="309"/>
      <c r="BM44" s="309"/>
      <c r="BN44" s="309"/>
      <c r="BO44" s="309"/>
      <c r="BP44" s="309"/>
      <c r="BQ44" s="309"/>
      <c r="BR44" s="310"/>
      <c r="BS44" s="313"/>
      <c r="BT44" s="314"/>
      <c r="BU44" s="314"/>
      <c r="BV44" s="314"/>
      <c r="BW44" s="314"/>
      <c r="BX44" s="314"/>
      <c r="BY44" s="314"/>
      <c r="BZ44" s="314"/>
      <c r="CA44" s="314"/>
      <c r="CB44" s="314"/>
      <c r="CC44" s="314"/>
      <c r="CD44" s="314"/>
      <c r="CE44" s="314"/>
      <c r="CF44" s="314"/>
      <c r="CG44" s="314"/>
      <c r="CH44" s="314"/>
      <c r="CI44" s="314"/>
      <c r="CJ44" s="314"/>
      <c r="CK44" s="314"/>
      <c r="CL44" s="314"/>
      <c r="CM44" s="315"/>
      <c r="CN44" s="316"/>
      <c r="CO44" s="317"/>
      <c r="CP44" s="317"/>
      <c r="CQ44" s="317"/>
      <c r="CR44" s="317"/>
      <c r="CS44" s="317"/>
      <c r="CT44" s="317"/>
      <c r="CU44" s="317"/>
      <c r="CV44" s="317"/>
      <c r="CW44" s="317"/>
      <c r="CX44" s="317"/>
      <c r="CY44" s="317"/>
      <c r="CZ44" s="317"/>
      <c r="DA44" s="318"/>
      <c r="DB44" s="313"/>
      <c r="DC44" s="314"/>
      <c r="DD44" s="314"/>
      <c r="DE44" s="314"/>
      <c r="DF44" s="314"/>
      <c r="DG44" s="314"/>
      <c r="DH44" s="314"/>
      <c r="DI44" s="314"/>
      <c r="DJ44" s="314"/>
      <c r="DK44" s="314"/>
      <c r="DL44" s="314"/>
      <c r="DM44" s="314"/>
      <c r="DN44" s="314"/>
      <c r="DO44" s="315"/>
      <c r="DP44" s="319">
        <f>'раздел 2.2. обоснования'!F21</f>
        <v>319000</v>
      </c>
      <c r="DQ44" s="319"/>
      <c r="DR44" s="319"/>
      <c r="DS44" s="319"/>
      <c r="DT44" s="319"/>
      <c r="DU44" s="319"/>
      <c r="DV44" s="319"/>
      <c r="DW44" s="319"/>
      <c r="DX44" s="319"/>
      <c r="DY44" s="319"/>
      <c r="DZ44" s="319"/>
      <c r="EA44" s="319"/>
      <c r="EB44" s="319"/>
      <c r="EC44" s="319"/>
      <c r="ED44" s="319"/>
      <c r="EE44" s="319"/>
      <c r="EF44" s="319"/>
      <c r="EG44" s="319"/>
      <c r="EH44" s="319"/>
      <c r="EI44" s="319"/>
      <c r="EJ44" s="319"/>
      <c r="EK44" s="319"/>
      <c r="EL44" s="319"/>
      <c r="EM44" s="319"/>
      <c r="EN44" s="319">
        <f t="shared" ref="EN44:EN47" si="3">DP44</f>
        <v>319000</v>
      </c>
      <c r="EO44" s="319"/>
      <c r="EP44" s="319"/>
      <c r="EQ44" s="319"/>
      <c r="ER44" s="319"/>
      <c r="ES44" s="319"/>
      <c r="ET44" s="319"/>
      <c r="EU44" s="319"/>
      <c r="EV44" s="319"/>
      <c r="EW44" s="319"/>
      <c r="EX44" s="319"/>
      <c r="EY44" s="319"/>
      <c r="EZ44" s="319"/>
      <c r="FA44" s="319"/>
      <c r="FB44" s="319"/>
      <c r="FC44" s="319"/>
      <c r="FD44" s="319"/>
      <c r="FE44" s="319"/>
      <c r="FF44" s="319"/>
      <c r="FG44" s="319"/>
      <c r="FH44" s="319"/>
      <c r="FI44" s="319"/>
      <c r="FJ44" s="319"/>
      <c r="FK44" s="320"/>
    </row>
    <row r="45" spans="1:167" s="167" customFormat="1" ht="56.25" customHeight="1" thickBot="1">
      <c r="A45" s="306" t="str">
        <f>'раздел 2.2. обоснования'!A22</f>
        <v>Субсидия бюджетным общеобразовательным организациям на компенсацию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7"/>
      <c r="AO45" s="308" t="s">
        <v>354</v>
      </c>
      <c r="AP45" s="309"/>
      <c r="AQ45" s="309"/>
      <c r="AR45" s="309"/>
      <c r="AS45" s="309"/>
      <c r="AT45" s="309"/>
      <c r="AU45" s="309"/>
      <c r="AV45" s="309"/>
      <c r="AW45" s="309"/>
      <c r="AX45" s="310"/>
      <c r="AY45" s="308" t="str">
        <f>'раздел 2.2. обоснования'!C22</f>
        <v>0702 0710113060 612</v>
      </c>
      <c r="AZ45" s="361"/>
      <c r="BA45" s="361"/>
      <c r="BB45" s="361"/>
      <c r="BC45" s="361"/>
      <c r="BD45" s="361"/>
      <c r="BE45" s="361"/>
      <c r="BF45" s="361"/>
      <c r="BG45" s="361"/>
      <c r="BH45" s="362"/>
      <c r="BI45" s="308"/>
      <c r="BJ45" s="309"/>
      <c r="BK45" s="309"/>
      <c r="BL45" s="309"/>
      <c r="BM45" s="309"/>
      <c r="BN45" s="309"/>
      <c r="BO45" s="309"/>
      <c r="BP45" s="309"/>
      <c r="BQ45" s="309"/>
      <c r="BR45" s="310"/>
      <c r="BS45" s="313"/>
      <c r="BT45" s="314"/>
      <c r="BU45" s="314"/>
      <c r="BV45" s="314"/>
      <c r="BW45" s="314"/>
      <c r="BX45" s="314"/>
      <c r="BY45" s="314"/>
      <c r="BZ45" s="314"/>
      <c r="CA45" s="314"/>
      <c r="CB45" s="314"/>
      <c r="CC45" s="314"/>
      <c r="CD45" s="314"/>
      <c r="CE45" s="314"/>
      <c r="CF45" s="314"/>
      <c r="CG45" s="314"/>
      <c r="CH45" s="314"/>
      <c r="CI45" s="314"/>
      <c r="CJ45" s="314"/>
      <c r="CK45" s="314"/>
      <c r="CL45" s="314"/>
      <c r="CM45" s="315"/>
      <c r="CN45" s="316"/>
      <c r="CO45" s="317"/>
      <c r="CP45" s="317"/>
      <c r="CQ45" s="317"/>
      <c r="CR45" s="317"/>
      <c r="CS45" s="317"/>
      <c r="CT45" s="317"/>
      <c r="CU45" s="317"/>
      <c r="CV45" s="317"/>
      <c r="CW45" s="317"/>
      <c r="CX45" s="317"/>
      <c r="CY45" s="317"/>
      <c r="CZ45" s="317"/>
      <c r="DA45" s="318"/>
      <c r="DB45" s="313"/>
      <c r="DC45" s="314"/>
      <c r="DD45" s="314"/>
      <c r="DE45" s="314"/>
      <c r="DF45" s="314"/>
      <c r="DG45" s="314"/>
      <c r="DH45" s="314"/>
      <c r="DI45" s="314"/>
      <c r="DJ45" s="314"/>
      <c r="DK45" s="314"/>
      <c r="DL45" s="314"/>
      <c r="DM45" s="314"/>
      <c r="DN45" s="314"/>
      <c r="DO45" s="315"/>
      <c r="DP45" s="319">
        <f>'раздел 2.2. обоснования'!F22</f>
        <v>226211.18</v>
      </c>
      <c r="DQ45" s="319"/>
      <c r="DR45" s="319"/>
      <c r="DS45" s="319"/>
      <c r="DT45" s="319"/>
      <c r="DU45" s="319"/>
      <c r="DV45" s="319"/>
      <c r="DW45" s="319"/>
      <c r="DX45" s="319"/>
      <c r="DY45" s="319"/>
      <c r="DZ45" s="319"/>
      <c r="EA45" s="319"/>
      <c r="EB45" s="319"/>
      <c r="EC45" s="319"/>
      <c r="ED45" s="319"/>
      <c r="EE45" s="319"/>
      <c r="EF45" s="319"/>
      <c r="EG45" s="319"/>
      <c r="EH45" s="319"/>
      <c r="EI45" s="319"/>
      <c r="EJ45" s="319"/>
      <c r="EK45" s="319"/>
      <c r="EL45" s="319"/>
      <c r="EM45" s="319"/>
      <c r="EN45" s="319">
        <f t="shared" ref="EN45" si="4">DP45</f>
        <v>226211.18</v>
      </c>
      <c r="EO45" s="319"/>
      <c r="EP45" s="319"/>
      <c r="EQ45" s="319"/>
      <c r="ER45" s="319"/>
      <c r="ES45" s="319"/>
      <c r="ET45" s="319"/>
      <c r="EU45" s="319"/>
      <c r="EV45" s="319"/>
      <c r="EW45" s="319"/>
      <c r="EX45" s="319"/>
      <c r="EY45" s="319"/>
      <c r="EZ45" s="319"/>
      <c r="FA45" s="319"/>
      <c r="FB45" s="319"/>
      <c r="FC45" s="319"/>
      <c r="FD45" s="319"/>
      <c r="FE45" s="319"/>
      <c r="FF45" s="319"/>
      <c r="FG45" s="319"/>
      <c r="FH45" s="319"/>
      <c r="FI45" s="319"/>
      <c r="FJ45" s="319"/>
      <c r="FK45" s="320"/>
    </row>
    <row r="46" spans="1:167" s="152" customFormat="1" ht="48" customHeight="1" thickBot="1">
      <c r="A46" s="306" t="str">
        <f>'раздел 2.2. обоснования'!A24</f>
        <v>Субсидия бюджетным общеобразовательным организациям на мероприятия по внедрению системы на основе принципов ХАССП</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7"/>
      <c r="AO46" s="308" t="s">
        <v>354</v>
      </c>
      <c r="AP46" s="309"/>
      <c r="AQ46" s="309"/>
      <c r="AR46" s="309"/>
      <c r="AS46" s="309"/>
      <c r="AT46" s="309"/>
      <c r="AU46" s="309"/>
      <c r="AV46" s="309"/>
      <c r="AW46" s="309"/>
      <c r="AX46" s="310"/>
      <c r="AY46" s="308" t="str">
        <f>'раздел 2.2. обоснования'!C24</f>
        <v>0702 0720482190 612</v>
      </c>
      <c r="AZ46" s="361"/>
      <c r="BA46" s="361"/>
      <c r="BB46" s="361"/>
      <c r="BC46" s="361"/>
      <c r="BD46" s="361"/>
      <c r="BE46" s="361"/>
      <c r="BF46" s="361"/>
      <c r="BG46" s="361"/>
      <c r="BH46" s="362"/>
      <c r="BI46" s="308"/>
      <c r="BJ46" s="309"/>
      <c r="BK46" s="309"/>
      <c r="BL46" s="309"/>
      <c r="BM46" s="309"/>
      <c r="BN46" s="309"/>
      <c r="BO46" s="309"/>
      <c r="BP46" s="309"/>
      <c r="BQ46" s="309"/>
      <c r="BR46" s="310"/>
      <c r="BS46" s="313"/>
      <c r="BT46" s="314"/>
      <c r="BU46" s="314"/>
      <c r="BV46" s="314"/>
      <c r="BW46" s="314"/>
      <c r="BX46" s="314"/>
      <c r="BY46" s="314"/>
      <c r="BZ46" s="314"/>
      <c r="CA46" s="314"/>
      <c r="CB46" s="314"/>
      <c r="CC46" s="314"/>
      <c r="CD46" s="314"/>
      <c r="CE46" s="314"/>
      <c r="CF46" s="314"/>
      <c r="CG46" s="314"/>
      <c r="CH46" s="314"/>
      <c r="CI46" s="314"/>
      <c r="CJ46" s="314"/>
      <c r="CK46" s="314"/>
      <c r="CL46" s="314"/>
      <c r="CM46" s="315"/>
      <c r="CN46" s="316"/>
      <c r="CO46" s="317"/>
      <c r="CP46" s="317"/>
      <c r="CQ46" s="317"/>
      <c r="CR46" s="317"/>
      <c r="CS46" s="317"/>
      <c r="CT46" s="317"/>
      <c r="CU46" s="317"/>
      <c r="CV46" s="317"/>
      <c r="CW46" s="317"/>
      <c r="CX46" s="317"/>
      <c r="CY46" s="317"/>
      <c r="CZ46" s="317"/>
      <c r="DA46" s="318"/>
      <c r="DB46" s="313"/>
      <c r="DC46" s="314"/>
      <c r="DD46" s="314"/>
      <c r="DE46" s="314"/>
      <c r="DF46" s="314"/>
      <c r="DG46" s="314"/>
      <c r="DH46" s="314"/>
      <c r="DI46" s="314"/>
      <c r="DJ46" s="314"/>
      <c r="DK46" s="314"/>
      <c r="DL46" s="314"/>
      <c r="DM46" s="314"/>
      <c r="DN46" s="314"/>
      <c r="DO46" s="315"/>
      <c r="DP46" s="319">
        <f>'раздел 2.2. обоснования'!F24</f>
        <v>9000</v>
      </c>
      <c r="DQ46" s="319"/>
      <c r="DR46" s="319"/>
      <c r="DS46" s="319"/>
      <c r="DT46" s="319"/>
      <c r="DU46" s="319"/>
      <c r="DV46" s="319"/>
      <c r="DW46" s="319"/>
      <c r="DX46" s="319"/>
      <c r="DY46" s="319"/>
      <c r="DZ46" s="319"/>
      <c r="EA46" s="319"/>
      <c r="EB46" s="319"/>
      <c r="EC46" s="319"/>
      <c r="ED46" s="319"/>
      <c r="EE46" s="319"/>
      <c r="EF46" s="319"/>
      <c r="EG46" s="319"/>
      <c r="EH46" s="319"/>
      <c r="EI46" s="319"/>
      <c r="EJ46" s="319"/>
      <c r="EK46" s="319"/>
      <c r="EL46" s="319"/>
      <c r="EM46" s="319"/>
      <c r="EN46" s="319">
        <f t="shared" si="3"/>
        <v>9000</v>
      </c>
      <c r="EO46" s="319"/>
      <c r="EP46" s="319"/>
      <c r="EQ46" s="319"/>
      <c r="ER46" s="319"/>
      <c r="ES46" s="319"/>
      <c r="ET46" s="319"/>
      <c r="EU46" s="319"/>
      <c r="EV46" s="319"/>
      <c r="EW46" s="319"/>
      <c r="EX46" s="319"/>
      <c r="EY46" s="319"/>
      <c r="EZ46" s="319"/>
      <c r="FA46" s="319"/>
      <c r="FB46" s="319"/>
      <c r="FC46" s="319"/>
      <c r="FD46" s="319"/>
      <c r="FE46" s="319"/>
      <c r="FF46" s="319"/>
      <c r="FG46" s="319"/>
      <c r="FH46" s="319"/>
      <c r="FI46" s="319"/>
      <c r="FJ46" s="319"/>
      <c r="FK46" s="320"/>
    </row>
    <row r="47" spans="1:167" s="152" customFormat="1" ht="45" customHeight="1" thickBot="1">
      <c r="A47" s="306" t="str">
        <f>'раздел 2.2. обоснования'!A23</f>
        <v>Субсидия бюджетным общеобразовательным организациям на обеспечение выполнения требований надзорных органов и технической безопасности организаций образования</v>
      </c>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7"/>
      <c r="AO47" s="308" t="s">
        <v>398</v>
      </c>
      <c r="AP47" s="309"/>
      <c r="AQ47" s="309"/>
      <c r="AR47" s="309"/>
      <c r="AS47" s="309"/>
      <c r="AT47" s="309"/>
      <c r="AU47" s="309"/>
      <c r="AV47" s="309"/>
      <c r="AW47" s="309"/>
      <c r="AX47" s="310"/>
      <c r="AY47" s="308" t="str">
        <f>'раздел 2.2. обоснования'!C23</f>
        <v>0702 0720282160 612</v>
      </c>
      <c r="AZ47" s="361"/>
      <c r="BA47" s="361"/>
      <c r="BB47" s="361"/>
      <c r="BC47" s="361"/>
      <c r="BD47" s="361"/>
      <c r="BE47" s="361"/>
      <c r="BF47" s="361"/>
      <c r="BG47" s="361"/>
      <c r="BH47" s="362"/>
      <c r="BI47" s="308"/>
      <c r="BJ47" s="309"/>
      <c r="BK47" s="309"/>
      <c r="BL47" s="309"/>
      <c r="BM47" s="309"/>
      <c r="BN47" s="309"/>
      <c r="BO47" s="309"/>
      <c r="BP47" s="309"/>
      <c r="BQ47" s="309"/>
      <c r="BR47" s="310"/>
      <c r="BS47" s="313"/>
      <c r="BT47" s="314"/>
      <c r="BU47" s="314"/>
      <c r="BV47" s="314"/>
      <c r="BW47" s="314"/>
      <c r="BX47" s="314"/>
      <c r="BY47" s="314"/>
      <c r="BZ47" s="314"/>
      <c r="CA47" s="314"/>
      <c r="CB47" s="314"/>
      <c r="CC47" s="314"/>
      <c r="CD47" s="314"/>
      <c r="CE47" s="314"/>
      <c r="CF47" s="314"/>
      <c r="CG47" s="314"/>
      <c r="CH47" s="314"/>
      <c r="CI47" s="314"/>
      <c r="CJ47" s="314"/>
      <c r="CK47" s="314"/>
      <c r="CL47" s="314"/>
      <c r="CM47" s="315"/>
      <c r="CN47" s="316"/>
      <c r="CO47" s="317"/>
      <c r="CP47" s="317"/>
      <c r="CQ47" s="317"/>
      <c r="CR47" s="317"/>
      <c r="CS47" s="317"/>
      <c r="CT47" s="317"/>
      <c r="CU47" s="317"/>
      <c r="CV47" s="317"/>
      <c r="CW47" s="317"/>
      <c r="CX47" s="317"/>
      <c r="CY47" s="317"/>
      <c r="CZ47" s="317"/>
      <c r="DA47" s="318"/>
      <c r="DB47" s="313"/>
      <c r="DC47" s="314"/>
      <c r="DD47" s="314"/>
      <c r="DE47" s="314"/>
      <c r="DF47" s="314"/>
      <c r="DG47" s="314"/>
      <c r="DH47" s="314"/>
      <c r="DI47" s="314"/>
      <c r="DJ47" s="314"/>
      <c r="DK47" s="314"/>
      <c r="DL47" s="314"/>
      <c r="DM47" s="314"/>
      <c r="DN47" s="314"/>
      <c r="DO47" s="315"/>
      <c r="DP47" s="319">
        <f>'раздел 2.2. обоснования'!F23</f>
        <v>1450559.1099999999</v>
      </c>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f t="shared" si="3"/>
        <v>1450559.1099999999</v>
      </c>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20"/>
    </row>
    <row r="48" spans="1:167" s="78" customFormat="1" ht="51" customHeight="1" thickBot="1">
      <c r="A48" s="306" t="str">
        <f>'раздел 2.2. обоснования'!A25</f>
        <v>Субсидия бюджетным образовательным организациям на создание временных рабочих мест и других форм занятости в период летних каникул для несовершеннолетних граждан в возрасте от 14 до 18 лет</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7"/>
      <c r="AO48" s="321" t="s">
        <v>404</v>
      </c>
      <c r="AP48" s="341"/>
      <c r="AQ48" s="341"/>
      <c r="AR48" s="341"/>
      <c r="AS48" s="341"/>
      <c r="AT48" s="341"/>
      <c r="AU48" s="341"/>
      <c r="AV48" s="341"/>
      <c r="AW48" s="341"/>
      <c r="AX48" s="342"/>
      <c r="AY48" s="321" t="str">
        <f>'раздел 2.2. обоснования'!C25</f>
        <v>0707 0710682400 612</v>
      </c>
      <c r="AZ48" s="322"/>
      <c r="BA48" s="322"/>
      <c r="BB48" s="322"/>
      <c r="BC48" s="322"/>
      <c r="BD48" s="322"/>
      <c r="BE48" s="322"/>
      <c r="BF48" s="322"/>
      <c r="BG48" s="322"/>
      <c r="BH48" s="323"/>
      <c r="BI48" s="311"/>
      <c r="BJ48" s="311"/>
      <c r="BK48" s="311"/>
      <c r="BL48" s="311"/>
      <c r="BM48" s="311"/>
      <c r="BN48" s="311"/>
      <c r="BO48" s="311"/>
      <c r="BP48" s="311"/>
      <c r="BQ48" s="311"/>
      <c r="BR48" s="311"/>
      <c r="BS48" s="324"/>
      <c r="BT48" s="324"/>
      <c r="BU48" s="324"/>
      <c r="BV48" s="324"/>
      <c r="BW48" s="324"/>
      <c r="BX48" s="324"/>
      <c r="BY48" s="324"/>
      <c r="BZ48" s="324"/>
      <c r="CA48" s="324"/>
      <c r="CB48" s="324"/>
      <c r="CC48" s="324"/>
      <c r="CD48" s="324"/>
      <c r="CE48" s="324"/>
      <c r="CF48" s="324"/>
      <c r="CG48" s="324"/>
      <c r="CH48" s="324"/>
      <c r="CI48" s="324"/>
      <c r="CJ48" s="324"/>
      <c r="CK48" s="324"/>
      <c r="CL48" s="324"/>
      <c r="CM48" s="324"/>
      <c r="CN48" s="325"/>
      <c r="CO48" s="325"/>
      <c r="CP48" s="325"/>
      <c r="CQ48" s="325"/>
      <c r="CR48" s="325"/>
      <c r="CS48" s="325"/>
      <c r="CT48" s="325"/>
      <c r="CU48" s="325"/>
      <c r="CV48" s="325"/>
      <c r="CW48" s="325"/>
      <c r="CX48" s="325"/>
      <c r="CY48" s="325"/>
      <c r="CZ48" s="325"/>
      <c r="DA48" s="325"/>
      <c r="DB48" s="324"/>
      <c r="DC48" s="324"/>
      <c r="DD48" s="324"/>
      <c r="DE48" s="324"/>
      <c r="DF48" s="324"/>
      <c r="DG48" s="324"/>
      <c r="DH48" s="324"/>
      <c r="DI48" s="324"/>
      <c r="DJ48" s="324"/>
      <c r="DK48" s="324"/>
      <c r="DL48" s="324"/>
      <c r="DM48" s="324"/>
      <c r="DN48" s="324"/>
      <c r="DO48" s="324"/>
      <c r="DP48" s="326">
        <f>'раздел 2.2. обоснования'!D25</f>
        <v>101650</v>
      </c>
      <c r="DQ48" s="326"/>
      <c r="DR48" s="326"/>
      <c r="DS48" s="326"/>
      <c r="DT48" s="326"/>
      <c r="DU48" s="326"/>
      <c r="DV48" s="326"/>
      <c r="DW48" s="326"/>
      <c r="DX48" s="326"/>
      <c r="DY48" s="326"/>
      <c r="DZ48" s="326"/>
      <c r="EA48" s="326"/>
      <c r="EB48" s="326"/>
      <c r="EC48" s="326"/>
      <c r="ED48" s="326"/>
      <c r="EE48" s="326"/>
      <c r="EF48" s="326"/>
      <c r="EG48" s="326"/>
      <c r="EH48" s="326"/>
      <c r="EI48" s="326"/>
      <c r="EJ48" s="326"/>
      <c r="EK48" s="326"/>
      <c r="EL48" s="326"/>
      <c r="EM48" s="326"/>
      <c r="EN48" s="326">
        <f>DP48</f>
        <v>101650</v>
      </c>
      <c r="EO48" s="326"/>
      <c r="EP48" s="326"/>
      <c r="EQ48" s="326"/>
      <c r="ER48" s="326"/>
      <c r="ES48" s="326"/>
      <c r="ET48" s="326"/>
      <c r="EU48" s="326"/>
      <c r="EV48" s="326"/>
      <c r="EW48" s="326"/>
      <c r="EX48" s="326"/>
      <c r="EY48" s="326"/>
      <c r="EZ48" s="326"/>
      <c r="FA48" s="326"/>
      <c r="FB48" s="326"/>
      <c r="FC48" s="326"/>
      <c r="FD48" s="326"/>
      <c r="FE48" s="326"/>
      <c r="FF48" s="326"/>
      <c r="FG48" s="326"/>
      <c r="FH48" s="326"/>
      <c r="FI48" s="326"/>
      <c r="FJ48" s="326"/>
      <c r="FK48" s="327"/>
    </row>
    <row r="49" spans="1:167" ht="15.75" customHeight="1" thickBot="1">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t="s">
        <v>2</v>
      </c>
      <c r="BR49" s="78"/>
      <c r="BS49" s="350"/>
      <c r="BT49" s="351"/>
      <c r="BU49" s="351"/>
      <c r="BV49" s="351"/>
      <c r="BW49" s="351"/>
      <c r="BX49" s="351"/>
      <c r="BY49" s="351"/>
      <c r="BZ49" s="351"/>
      <c r="CA49" s="351"/>
      <c r="CB49" s="351"/>
      <c r="CC49" s="351"/>
      <c r="CD49" s="351"/>
      <c r="CE49" s="351"/>
      <c r="CF49" s="351"/>
      <c r="CG49" s="351"/>
      <c r="CH49" s="351"/>
      <c r="CI49" s="351"/>
      <c r="CJ49" s="351"/>
      <c r="CK49" s="351"/>
      <c r="CL49" s="351"/>
      <c r="CM49" s="352"/>
      <c r="CN49" s="353" t="s">
        <v>6</v>
      </c>
      <c r="CO49" s="353"/>
      <c r="CP49" s="353"/>
      <c r="CQ49" s="353"/>
      <c r="CR49" s="353"/>
      <c r="CS49" s="353"/>
      <c r="CT49" s="353"/>
      <c r="CU49" s="353"/>
      <c r="CV49" s="353"/>
      <c r="CW49" s="353"/>
      <c r="CX49" s="353"/>
      <c r="CY49" s="353"/>
      <c r="CZ49" s="353"/>
      <c r="DA49" s="353"/>
      <c r="DB49" s="354"/>
      <c r="DC49" s="354"/>
      <c r="DD49" s="354"/>
      <c r="DE49" s="354"/>
      <c r="DF49" s="354"/>
      <c r="DG49" s="354"/>
      <c r="DH49" s="354"/>
      <c r="DI49" s="354"/>
      <c r="DJ49" s="354"/>
      <c r="DK49" s="354"/>
      <c r="DL49" s="354"/>
      <c r="DM49" s="354"/>
      <c r="DN49" s="354"/>
      <c r="DO49" s="354"/>
      <c r="DP49" s="355">
        <f>SUM(DP40:EM48)</f>
        <v>2721352.4799999995</v>
      </c>
      <c r="DQ49" s="355"/>
      <c r="DR49" s="355"/>
      <c r="DS49" s="355"/>
      <c r="DT49" s="355"/>
      <c r="DU49" s="355"/>
      <c r="DV49" s="355"/>
      <c r="DW49" s="355"/>
      <c r="DX49" s="355"/>
      <c r="DY49" s="355"/>
      <c r="DZ49" s="355"/>
      <c r="EA49" s="355"/>
      <c r="EB49" s="355"/>
      <c r="EC49" s="355"/>
      <c r="ED49" s="355"/>
      <c r="EE49" s="355"/>
      <c r="EF49" s="355"/>
      <c r="EG49" s="355"/>
      <c r="EH49" s="355"/>
      <c r="EI49" s="355"/>
      <c r="EJ49" s="355"/>
      <c r="EK49" s="355"/>
      <c r="EL49" s="355"/>
      <c r="EM49" s="356"/>
      <c r="EN49" s="355">
        <f>DP49</f>
        <v>2721352.4799999995</v>
      </c>
      <c r="EO49" s="355"/>
      <c r="EP49" s="355"/>
      <c r="EQ49" s="355"/>
      <c r="ER49" s="355"/>
      <c r="ES49" s="355"/>
      <c r="ET49" s="355"/>
      <c r="EU49" s="355"/>
      <c r="EV49" s="355"/>
      <c r="EW49" s="355"/>
      <c r="EX49" s="355"/>
      <c r="EY49" s="355"/>
      <c r="EZ49" s="355"/>
      <c r="FA49" s="355"/>
      <c r="FB49" s="355"/>
      <c r="FC49" s="355"/>
      <c r="FD49" s="355"/>
      <c r="FE49" s="355"/>
      <c r="FF49" s="355"/>
      <c r="FG49" s="355"/>
      <c r="FH49" s="355"/>
      <c r="FI49" s="355"/>
      <c r="FJ49" s="355"/>
      <c r="FK49" s="356"/>
    </row>
    <row r="50" spans="1:167" s="69" customFormat="1" ht="10.5" customHeight="1" thickBo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row>
    <row r="51" spans="1:167" s="69" customFormat="1" ht="10.5" customHeight="1">
      <c r="ET51" s="72"/>
      <c r="EU51" s="72"/>
      <c r="EX51" s="72" t="s">
        <v>227</v>
      </c>
      <c r="EZ51" s="338"/>
      <c r="FA51" s="339"/>
      <c r="FB51" s="339"/>
      <c r="FC51" s="339"/>
      <c r="FD51" s="339"/>
      <c r="FE51" s="339"/>
      <c r="FF51" s="339"/>
      <c r="FG51" s="339"/>
      <c r="FH51" s="339"/>
      <c r="FI51" s="339"/>
      <c r="FJ51" s="339"/>
      <c r="FK51" s="340"/>
    </row>
    <row r="52" spans="1:167" s="68" customFormat="1" ht="10.5" customHeight="1" thickBot="1">
      <c r="A52" s="69" t="s">
        <v>228</v>
      </c>
      <c r="B52" s="69"/>
      <c r="C52" s="69"/>
      <c r="D52" s="69"/>
      <c r="E52" s="69"/>
      <c r="F52" s="69"/>
      <c r="G52" s="69"/>
      <c r="H52" s="69"/>
      <c r="I52" s="69"/>
      <c r="J52" s="69"/>
      <c r="K52" s="69"/>
      <c r="L52" s="69"/>
      <c r="M52" s="69"/>
      <c r="N52" s="334"/>
      <c r="O52" s="334"/>
      <c r="P52" s="334"/>
      <c r="Q52" s="334"/>
      <c r="R52" s="334"/>
      <c r="S52" s="334"/>
      <c r="T52" s="334"/>
      <c r="U52" s="334"/>
      <c r="V52" s="334"/>
      <c r="W52" s="334"/>
      <c r="X52" s="334"/>
      <c r="Y52" s="334"/>
      <c r="Z52" s="334"/>
      <c r="AA52" s="334"/>
      <c r="AB52" s="334"/>
      <c r="AC52" s="334"/>
      <c r="AD52" s="334"/>
      <c r="AE52" s="334"/>
      <c r="AF52" s="334"/>
      <c r="AG52" s="69"/>
      <c r="AH52" s="334" t="s">
        <v>353</v>
      </c>
      <c r="AI52" s="334"/>
      <c r="AJ52" s="334"/>
      <c r="AK52" s="334"/>
      <c r="AL52" s="334"/>
      <c r="AM52" s="334"/>
      <c r="AN52" s="334"/>
      <c r="AO52" s="334"/>
      <c r="AP52" s="334"/>
      <c r="AQ52" s="334"/>
      <c r="AR52" s="334"/>
      <c r="AS52" s="334"/>
      <c r="AT52" s="334"/>
      <c r="AU52" s="334"/>
      <c r="AV52" s="334"/>
      <c r="AW52" s="334"/>
      <c r="AX52" s="334"/>
      <c r="AY52" s="334"/>
      <c r="AZ52" s="334"/>
      <c r="BA52" s="334"/>
      <c r="BB52" s="334"/>
      <c r="BC52" s="334"/>
      <c r="BD52" s="334"/>
      <c r="BE52" s="334"/>
      <c r="BF52" s="334"/>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69"/>
      <c r="CN52" s="69"/>
      <c r="CO52" s="69"/>
      <c r="CP52" s="69"/>
      <c r="CQ52" s="69"/>
      <c r="CR52" s="69"/>
      <c r="CS52" s="69"/>
      <c r="CT52" s="69"/>
      <c r="CU52" s="69"/>
      <c r="CV52" s="69"/>
      <c r="CW52" s="69"/>
      <c r="CX52" s="69"/>
      <c r="CY52" s="69"/>
      <c r="CZ52" s="69"/>
      <c r="DA52" s="69"/>
      <c r="DB52" s="69"/>
      <c r="DC52" s="69"/>
      <c r="DD52" s="69"/>
      <c r="DE52" s="69"/>
      <c r="DF52" s="69"/>
      <c r="DG52" s="69"/>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72"/>
      <c r="EU52" s="72"/>
      <c r="EV52" s="69"/>
      <c r="EW52" s="78"/>
      <c r="EX52" s="72" t="s">
        <v>229</v>
      </c>
      <c r="EY52" s="69"/>
      <c r="EZ52" s="347"/>
      <c r="FA52" s="348"/>
      <c r="FB52" s="348"/>
      <c r="FC52" s="348"/>
      <c r="FD52" s="348"/>
      <c r="FE52" s="348"/>
      <c r="FF52" s="348"/>
      <c r="FG52" s="348"/>
      <c r="FH52" s="348"/>
      <c r="FI52" s="348"/>
      <c r="FJ52" s="348"/>
      <c r="FK52" s="349"/>
    </row>
    <row r="53" spans="1:167" ht="10.5" customHeight="1" thickBot="1">
      <c r="A53" s="68"/>
      <c r="B53" s="68"/>
      <c r="C53" s="68"/>
      <c r="D53" s="68"/>
      <c r="E53" s="68"/>
      <c r="F53" s="68"/>
      <c r="G53" s="68"/>
      <c r="H53" s="68"/>
      <c r="I53" s="68"/>
      <c r="J53" s="68"/>
      <c r="K53" s="68"/>
      <c r="L53" s="68"/>
      <c r="M53" s="68"/>
      <c r="N53" s="335" t="s">
        <v>77</v>
      </c>
      <c r="O53" s="335"/>
      <c r="P53" s="335"/>
      <c r="Q53" s="335"/>
      <c r="R53" s="335"/>
      <c r="S53" s="335"/>
      <c r="T53" s="335"/>
      <c r="U53" s="335"/>
      <c r="V53" s="335"/>
      <c r="W53" s="335"/>
      <c r="X53" s="335"/>
      <c r="Y53" s="335"/>
      <c r="Z53" s="335"/>
      <c r="AA53" s="335"/>
      <c r="AB53" s="335"/>
      <c r="AC53" s="335"/>
      <c r="AD53" s="335"/>
      <c r="AE53" s="335"/>
      <c r="AF53" s="335"/>
      <c r="AG53" s="68"/>
      <c r="AH53" s="336" t="s">
        <v>78</v>
      </c>
      <c r="AI53" s="336"/>
      <c r="AJ53" s="336"/>
      <c r="AK53" s="336"/>
      <c r="AL53" s="336"/>
      <c r="AM53" s="336"/>
      <c r="AN53" s="336"/>
      <c r="AO53" s="336"/>
      <c r="AP53" s="336"/>
      <c r="AQ53" s="336"/>
      <c r="AR53" s="336"/>
      <c r="AS53" s="336"/>
      <c r="AT53" s="336"/>
      <c r="AU53" s="336"/>
      <c r="AV53" s="336"/>
      <c r="AW53" s="336"/>
      <c r="AX53" s="336"/>
      <c r="AY53" s="336"/>
      <c r="AZ53" s="336"/>
      <c r="BA53" s="336"/>
      <c r="BB53" s="336"/>
      <c r="BC53" s="336"/>
      <c r="BD53" s="336"/>
      <c r="BE53" s="336"/>
      <c r="BF53" s="336"/>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row>
    <row r="54" spans="1:167" ht="10.5" customHeight="1">
      <c r="A54" s="69" t="s">
        <v>230</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X54" s="330" t="s">
        <v>231</v>
      </c>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7"/>
    </row>
    <row r="55" spans="1:167" ht="10.5" customHeight="1">
      <c r="A55" s="69" t="s">
        <v>232</v>
      </c>
      <c r="B55" s="69"/>
      <c r="C55" s="69"/>
      <c r="D55" s="69"/>
      <c r="E55" s="69"/>
      <c r="F55" s="69"/>
      <c r="G55" s="69"/>
      <c r="H55" s="69"/>
      <c r="I55" s="69"/>
      <c r="J55" s="69"/>
      <c r="K55" s="69"/>
      <c r="L55" s="69"/>
      <c r="M55" s="69"/>
      <c r="N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X55" s="332" t="s">
        <v>233</v>
      </c>
      <c r="BY55" s="333"/>
      <c r="BZ55" s="333"/>
      <c r="CA55" s="333"/>
      <c r="CB55" s="333"/>
      <c r="CC55" s="333"/>
      <c r="CD55" s="333"/>
      <c r="CE55" s="333"/>
      <c r="CF55" s="333"/>
      <c r="CG55" s="333"/>
      <c r="CH55" s="333"/>
      <c r="CI55" s="333"/>
      <c r="CJ55" s="333"/>
      <c r="CK55" s="333"/>
      <c r="CL55" s="333"/>
      <c r="CM55" s="333"/>
      <c r="CN55" s="333"/>
      <c r="CO55" s="333"/>
      <c r="CP55" s="333"/>
      <c r="CQ55" s="333"/>
      <c r="CR55" s="333"/>
      <c r="CS55" s="333"/>
      <c r="CT55" s="333"/>
      <c r="CU55" s="333"/>
      <c r="CV55" s="333"/>
      <c r="CW55" s="333"/>
      <c r="CX55" s="333"/>
      <c r="CY55" s="333"/>
      <c r="CZ55" s="333"/>
      <c r="DA55" s="333"/>
      <c r="DB55" s="333"/>
      <c r="DC55" s="333"/>
      <c r="DD55" s="333"/>
      <c r="DE55" s="333"/>
      <c r="DF55" s="333"/>
      <c r="DG55" s="333"/>
      <c r="DH55" s="333"/>
      <c r="DI55" s="333"/>
      <c r="DJ55" s="333"/>
      <c r="DK55" s="333"/>
      <c r="DL55" s="333"/>
      <c r="DM55" s="333"/>
      <c r="DN55" s="333"/>
      <c r="DO55" s="333"/>
      <c r="DP55" s="333"/>
      <c r="DQ55" s="333"/>
      <c r="DR55" s="333"/>
      <c r="DS55" s="333"/>
      <c r="DT55" s="333"/>
      <c r="DU55" s="333"/>
      <c r="DV55" s="333"/>
      <c r="DW55" s="333"/>
      <c r="DX55" s="333"/>
      <c r="DY55" s="333"/>
      <c r="DZ55" s="333"/>
      <c r="EA55" s="333"/>
      <c r="EB55" s="333"/>
      <c r="EC55" s="333"/>
      <c r="ED55" s="333"/>
      <c r="EE55" s="333"/>
      <c r="EF55" s="333"/>
      <c r="EG55" s="333"/>
      <c r="EH55" s="333"/>
      <c r="EI55" s="333"/>
      <c r="EJ55" s="333"/>
      <c r="EK55" s="333"/>
      <c r="EL55" s="333"/>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9"/>
    </row>
    <row r="56" spans="1:167" ht="10.5" customHeight="1">
      <c r="A56" s="69" t="s">
        <v>234</v>
      </c>
      <c r="B56" s="69"/>
      <c r="C56" s="69"/>
      <c r="D56" s="69"/>
      <c r="E56" s="69"/>
      <c r="F56" s="69"/>
      <c r="G56" s="69"/>
      <c r="H56" s="69"/>
      <c r="I56" s="69"/>
      <c r="J56" s="69"/>
      <c r="K56" s="69"/>
      <c r="L56" s="69"/>
      <c r="M56" s="69"/>
      <c r="N56" s="334"/>
      <c r="O56" s="334"/>
      <c r="P56" s="334"/>
      <c r="Q56" s="334"/>
      <c r="R56" s="334"/>
      <c r="S56" s="334"/>
      <c r="T56" s="334"/>
      <c r="U56" s="334"/>
      <c r="V56" s="334"/>
      <c r="W56" s="334"/>
      <c r="X56" s="334"/>
      <c r="Y56" s="334"/>
      <c r="Z56" s="334"/>
      <c r="AA56" s="334"/>
      <c r="AB56" s="334"/>
      <c r="AC56" s="334"/>
      <c r="AD56" s="334"/>
      <c r="AE56" s="334"/>
      <c r="AF56" s="334"/>
      <c r="AH56" s="334" t="s">
        <v>247</v>
      </c>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X56" s="100"/>
      <c r="BY56" s="69" t="s">
        <v>235</v>
      </c>
      <c r="CL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c r="FJ56" s="69"/>
      <c r="FK56" s="101"/>
    </row>
    <row r="57" spans="1:167" ht="10.5" customHeight="1">
      <c r="N57" s="335" t="s">
        <v>77</v>
      </c>
      <c r="O57" s="335"/>
      <c r="P57" s="335"/>
      <c r="Q57" s="335"/>
      <c r="R57" s="335"/>
      <c r="S57" s="335"/>
      <c r="T57" s="335"/>
      <c r="U57" s="335"/>
      <c r="V57" s="335"/>
      <c r="W57" s="335"/>
      <c r="X57" s="335"/>
      <c r="Y57" s="335"/>
      <c r="Z57" s="335"/>
      <c r="AA57" s="335"/>
      <c r="AB57" s="335"/>
      <c r="AC57" s="335"/>
      <c r="AD57" s="335"/>
      <c r="AE57" s="335"/>
      <c r="AF57" s="335"/>
      <c r="AH57" s="336" t="s">
        <v>78</v>
      </c>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X57" s="100"/>
      <c r="BY57" s="69" t="s">
        <v>236</v>
      </c>
      <c r="CL57" s="334"/>
      <c r="CM57" s="334"/>
      <c r="CN57" s="334"/>
      <c r="CO57" s="334"/>
      <c r="CP57" s="334"/>
      <c r="CQ57" s="334"/>
      <c r="CR57" s="334"/>
      <c r="CS57" s="334"/>
      <c r="CT57" s="334"/>
      <c r="CU57" s="334"/>
      <c r="CV57" s="334"/>
      <c r="CW57" s="334"/>
      <c r="CX57" s="334"/>
      <c r="CZ57" s="334"/>
      <c r="DA57" s="334"/>
      <c r="DB57" s="334"/>
      <c r="DC57" s="334"/>
      <c r="DD57" s="334"/>
      <c r="DE57" s="334"/>
      <c r="DF57" s="334"/>
      <c r="DG57" s="334"/>
      <c r="DH57" s="334"/>
      <c r="DJ57" s="334"/>
      <c r="DK57" s="334"/>
      <c r="DL57" s="334"/>
      <c r="DM57" s="334"/>
      <c r="DN57" s="334"/>
      <c r="DO57" s="334"/>
      <c r="DP57" s="334"/>
      <c r="DQ57" s="334"/>
      <c r="DR57" s="334"/>
      <c r="DS57" s="334"/>
      <c r="DT57" s="334"/>
      <c r="DU57" s="334"/>
      <c r="DV57" s="334"/>
      <c r="DW57" s="334"/>
      <c r="DX57" s="334"/>
      <c r="DY57" s="334"/>
      <c r="DZ57" s="334"/>
      <c r="EA57" s="334"/>
      <c r="EC57" s="337"/>
      <c r="ED57" s="337"/>
      <c r="EE57" s="337"/>
      <c r="EF57" s="337"/>
      <c r="EG57" s="337"/>
      <c r="EH57" s="337"/>
      <c r="EI57" s="337"/>
      <c r="EJ57" s="337"/>
      <c r="EK57" s="337"/>
      <c r="EL57" s="337"/>
      <c r="FJ57" s="69"/>
      <c r="FK57" s="101"/>
    </row>
    <row r="58" spans="1:167" ht="10.5" customHeight="1">
      <c r="A58" s="69" t="s">
        <v>235</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X58" s="100"/>
      <c r="CL58" s="328" t="s">
        <v>237</v>
      </c>
      <c r="CM58" s="328"/>
      <c r="CN58" s="328"/>
      <c r="CO58" s="328"/>
      <c r="CP58" s="328"/>
      <c r="CQ58" s="328"/>
      <c r="CR58" s="328"/>
      <c r="CS58" s="328"/>
      <c r="CT58" s="328"/>
      <c r="CU58" s="328"/>
      <c r="CV58" s="328"/>
      <c r="CW58" s="328"/>
      <c r="CX58" s="328"/>
      <c r="CZ58" s="328" t="s">
        <v>77</v>
      </c>
      <c r="DA58" s="328"/>
      <c r="DB58" s="328"/>
      <c r="DC58" s="328"/>
      <c r="DD58" s="328"/>
      <c r="DE58" s="328"/>
      <c r="DF58" s="328"/>
      <c r="DG58" s="328"/>
      <c r="DH58" s="328"/>
      <c r="DJ58" s="328" t="s">
        <v>78</v>
      </c>
      <c r="DK58" s="328"/>
      <c r="DL58" s="328"/>
      <c r="DM58" s="328"/>
      <c r="DN58" s="328"/>
      <c r="DO58" s="328"/>
      <c r="DP58" s="328"/>
      <c r="DQ58" s="328"/>
      <c r="DR58" s="328"/>
      <c r="DS58" s="328"/>
      <c r="DT58" s="328"/>
      <c r="DU58" s="328"/>
      <c r="DV58" s="328"/>
      <c r="DW58" s="328"/>
      <c r="DX58" s="328"/>
      <c r="DY58" s="328"/>
      <c r="DZ58" s="328"/>
      <c r="EA58" s="328"/>
      <c r="EC58" s="328" t="s">
        <v>238</v>
      </c>
      <c r="ED58" s="328"/>
      <c r="EE58" s="328"/>
      <c r="EF58" s="328"/>
      <c r="EG58" s="328"/>
      <c r="EH58" s="328"/>
      <c r="EI58" s="328"/>
      <c r="EJ58" s="328"/>
      <c r="EK58" s="328"/>
      <c r="EL58" s="328"/>
      <c r="FJ58" s="102"/>
      <c r="FK58" s="101"/>
    </row>
    <row r="59" spans="1:167" s="68" customFormat="1" ht="9.75" customHeight="1">
      <c r="A59" s="69" t="s">
        <v>236</v>
      </c>
      <c r="B59" s="69"/>
      <c r="C59" s="69"/>
      <c r="D59" s="69"/>
      <c r="E59" s="69"/>
      <c r="F59" s="69"/>
      <c r="G59" s="69"/>
      <c r="H59" s="69"/>
      <c r="I59" s="69"/>
      <c r="J59" s="69"/>
      <c r="K59" s="69"/>
      <c r="L59" s="69"/>
      <c r="M59" s="69"/>
      <c r="N59" s="334" t="s">
        <v>405</v>
      </c>
      <c r="O59" s="334"/>
      <c r="P59" s="334"/>
      <c r="Q59" s="334"/>
      <c r="R59" s="334"/>
      <c r="S59" s="334"/>
      <c r="T59" s="334"/>
      <c r="U59" s="334"/>
      <c r="V59" s="334"/>
      <c r="W59" s="334"/>
      <c r="X59" s="334"/>
      <c r="Y59" s="334"/>
      <c r="Z59" s="334"/>
      <c r="AA59" s="334"/>
      <c r="AB59" s="334"/>
      <c r="AC59" s="95"/>
      <c r="AD59" s="334"/>
      <c r="AE59" s="334"/>
      <c r="AF59" s="334"/>
      <c r="AG59" s="334"/>
      <c r="AH59" s="334"/>
      <c r="AI59" s="334"/>
      <c r="AJ59" s="334"/>
      <c r="AK59" s="334"/>
      <c r="AL59" s="334"/>
      <c r="AM59" s="334"/>
      <c r="AN59" s="95"/>
      <c r="AO59" s="334" t="s">
        <v>421</v>
      </c>
      <c r="AP59" s="334"/>
      <c r="AQ59" s="334"/>
      <c r="AR59" s="334"/>
      <c r="AS59" s="334"/>
      <c r="AT59" s="334"/>
      <c r="AU59" s="334"/>
      <c r="AV59" s="334"/>
      <c r="AW59" s="334"/>
      <c r="AX59" s="334"/>
      <c r="AY59" s="334"/>
      <c r="AZ59" s="334"/>
      <c r="BA59" s="334"/>
      <c r="BB59" s="334"/>
      <c r="BC59" s="334"/>
      <c r="BD59" s="334"/>
      <c r="BE59" s="334"/>
      <c r="BF59" s="334"/>
      <c r="BG59" s="95"/>
      <c r="BH59" s="337" t="s">
        <v>248</v>
      </c>
      <c r="BI59" s="337"/>
      <c r="BJ59" s="337"/>
      <c r="BK59" s="337"/>
      <c r="BL59" s="337"/>
      <c r="BM59" s="337"/>
      <c r="BN59" s="337"/>
      <c r="BO59" s="337"/>
      <c r="BP59" s="337"/>
      <c r="BQ59" s="337"/>
      <c r="BR59" s="337"/>
      <c r="BS59" s="337"/>
      <c r="BT59" s="337"/>
      <c r="BU59" s="337"/>
      <c r="BV59" s="95"/>
      <c r="BW59" s="95"/>
      <c r="BX59" s="100"/>
      <c r="BY59" s="344" t="s">
        <v>79</v>
      </c>
      <c r="BZ59" s="344"/>
      <c r="CA59" s="337"/>
      <c r="CB59" s="337"/>
      <c r="CC59" s="337"/>
      <c r="CD59" s="337"/>
      <c r="CE59" s="337"/>
      <c r="CF59" s="343" t="s">
        <v>79</v>
      </c>
      <c r="CG59" s="343"/>
      <c r="CH59" s="337"/>
      <c r="CI59" s="337"/>
      <c r="CJ59" s="337"/>
      <c r="CK59" s="337"/>
      <c r="CL59" s="337"/>
      <c r="CM59" s="337"/>
      <c r="CN59" s="337"/>
      <c r="CO59" s="337"/>
      <c r="CP59" s="337"/>
      <c r="CQ59" s="337"/>
      <c r="CR59" s="337"/>
      <c r="CS59" s="337"/>
      <c r="CT59" s="337"/>
      <c r="CU59" s="337"/>
      <c r="CV59" s="337"/>
      <c r="CW59" s="337"/>
      <c r="CX59" s="337"/>
      <c r="CY59" s="337"/>
      <c r="CZ59" s="337"/>
      <c r="DA59" s="337"/>
      <c r="DB59" s="337"/>
      <c r="DC59" s="337"/>
      <c r="DD59" s="337"/>
      <c r="DE59" s="344">
        <v>20</v>
      </c>
      <c r="DF59" s="344"/>
      <c r="DG59" s="344"/>
      <c r="DH59" s="344"/>
      <c r="DI59" s="346"/>
      <c r="DJ59" s="346"/>
      <c r="DK59" s="346"/>
      <c r="DL59" s="343" t="s">
        <v>80</v>
      </c>
      <c r="DM59" s="343"/>
      <c r="DN59" s="343"/>
      <c r="DO59" s="95"/>
      <c r="DP59" s="95"/>
      <c r="DQ59" s="95"/>
      <c r="DR59" s="95"/>
      <c r="DS59" s="95"/>
      <c r="DT59" s="95"/>
      <c r="DU59" s="95"/>
      <c r="DV59" s="95"/>
      <c r="DW59" s="95"/>
      <c r="DX59" s="95"/>
      <c r="DY59" s="95"/>
      <c r="DZ59" s="95"/>
      <c r="EA59" s="95"/>
      <c r="EB59" s="95"/>
      <c r="EC59" s="95"/>
      <c r="ED59" s="69"/>
      <c r="EE59" s="69"/>
      <c r="EF59" s="69"/>
      <c r="EG59" s="69"/>
      <c r="EH59" s="95"/>
      <c r="EI59" s="95"/>
      <c r="EJ59" s="95"/>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c r="FJ59" s="69"/>
      <c r="FK59" s="101"/>
    </row>
    <row r="60" spans="1:167" s="69" customFormat="1" ht="10.5" customHeight="1" thickBot="1">
      <c r="A60" s="68"/>
      <c r="B60" s="68"/>
      <c r="C60" s="68"/>
      <c r="D60" s="68"/>
      <c r="E60" s="68"/>
      <c r="F60" s="68"/>
      <c r="G60" s="68"/>
      <c r="H60" s="68"/>
      <c r="I60" s="68"/>
      <c r="J60" s="68"/>
      <c r="K60" s="68"/>
      <c r="L60" s="68"/>
      <c r="M60" s="68"/>
      <c r="N60" s="328" t="s">
        <v>237</v>
      </c>
      <c r="O60" s="328"/>
      <c r="P60" s="328"/>
      <c r="Q60" s="328"/>
      <c r="R60" s="328"/>
      <c r="S60" s="328"/>
      <c r="T60" s="328"/>
      <c r="U60" s="328"/>
      <c r="V60" s="328"/>
      <c r="W60" s="328"/>
      <c r="X60" s="328"/>
      <c r="Y60" s="328"/>
      <c r="Z60" s="328"/>
      <c r="AA60" s="328"/>
      <c r="AB60" s="328"/>
      <c r="AC60" s="68"/>
      <c r="AD60" s="328" t="s">
        <v>77</v>
      </c>
      <c r="AE60" s="328"/>
      <c r="AF60" s="328"/>
      <c r="AG60" s="328"/>
      <c r="AH60" s="328"/>
      <c r="AI60" s="328"/>
      <c r="AJ60" s="328"/>
      <c r="AK60" s="328"/>
      <c r="AL60" s="328"/>
      <c r="AM60" s="328"/>
      <c r="AN60" s="68"/>
      <c r="AO60" s="328" t="s">
        <v>78</v>
      </c>
      <c r="AP60" s="328"/>
      <c r="AQ60" s="328"/>
      <c r="AR60" s="328"/>
      <c r="AS60" s="328"/>
      <c r="AT60" s="328"/>
      <c r="AU60" s="328"/>
      <c r="AV60" s="328"/>
      <c r="AW60" s="328"/>
      <c r="AX60" s="328"/>
      <c r="AY60" s="328"/>
      <c r="AZ60" s="328"/>
      <c r="BA60" s="328"/>
      <c r="BB60" s="328"/>
      <c r="BC60" s="328"/>
      <c r="BD60" s="328"/>
      <c r="BE60" s="328"/>
      <c r="BF60" s="328"/>
      <c r="BG60" s="68"/>
      <c r="BH60" s="329" t="s">
        <v>238</v>
      </c>
      <c r="BI60" s="329"/>
      <c r="BJ60" s="329"/>
      <c r="BK60" s="329"/>
      <c r="BL60" s="329"/>
      <c r="BM60" s="329"/>
      <c r="BN60" s="329"/>
      <c r="BO60" s="329"/>
      <c r="BP60" s="329"/>
      <c r="BQ60" s="329"/>
      <c r="BR60" s="329"/>
      <c r="BS60" s="329"/>
      <c r="BT60" s="329"/>
      <c r="BU60" s="329"/>
      <c r="BV60" s="68"/>
      <c r="BW60" s="68"/>
      <c r="BX60" s="103"/>
      <c r="BY60" s="104"/>
      <c r="BZ60" s="104"/>
      <c r="CA60" s="104"/>
      <c r="CB60" s="104"/>
      <c r="CC60" s="104"/>
      <c r="CD60" s="104"/>
      <c r="CE60" s="104"/>
      <c r="CF60" s="104"/>
      <c r="CG60" s="104"/>
      <c r="CH60" s="104"/>
      <c r="CI60" s="104"/>
      <c r="CJ60" s="104"/>
      <c r="CK60" s="104"/>
      <c r="CL60" s="104"/>
      <c r="CM60" s="104"/>
      <c r="CN60" s="104"/>
      <c r="CO60" s="104"/>
      <c r="CP60" s="104"/>
      <c r="CQ60" s="104"/>
      <c r="CR60" s="104"/>
      <c r="CS60" s="104"/>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c r="EN60" s="104"/>
      <c r="EO60" s="104"/>
      <c r="EP60" s="104"/>
      <c r="EQ60" s="104"/>
      <c r="ER60" s="104"/>
      <c r="ES60" s="104"/>
      <c r="ET60" s="104"/>
      <c r="EU60" s="104"/>
      <c r="EV60" s="104"/>
      <c r="EW60" s="104"/>
      <c r="EX60" s="104"/>
      <c r="EY60" s="104"/>
      <c r="EZ60" s="104"/>
      <c r="FA60" s="104"/>
      <c r="FB60" s="104"/>
      <c r="FC60" s="104"/>
      <c r="FD60" s="104"/>
      <c r="FE60" s="104"/>
      <c r="FF60" s="104"/>
      <c r="FG60" s="104"/>
      <c r="FH60" s="104"/>
      <c r="FI60" s="104"/>
      <c r="FJ60" s="104"/>
      <c r="FK60" s="105"/>
    </row>
    <row r="61" spans="1:167" s="69" customFormat="1" ht="3" customHeight="1">
      <c r="A61" s="344"/>
      <c r="B61" s="344"/>
      <c r="C61" s="345"/>
      <c r="D61" s="345"/>
      <c r="E61" s="345"/>
      <c r="F61" s="345"/>
      <c r="G61" s="345"/>
      <c r="H61" s="345"/>
      <c r="I61" s="345"/>
      <c r="J61" s="345"/>
      <c r="K61" s="345"/>
      <c r="L61" s="345"/>
      <c r="M61" s="345"/>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3"/>
      <c r="AO61" s="343"/>
      <c r="AP61" s="343"/>
    </row>
    <row r="62" spans="1:167">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c r="FJ62" s="69"/>
      <c r="FK62" s="69"/>
    </row>
  </sheetData>
  <mergeCells count="199">
    <mergeCell ref="G7:BF7"/>
    <mergeCell ref="G8:BF8"/>
    <mergeCell ref="G9:BF9"/>
    <mergeCell ref="G10:Z10"/>
    <mergeCell ref="AA10:BF10"/>
    <mergeCell ref="G11:Z11"/>
    <mergeCell ref="AA11:BF11"/>
    <mergeCell ref="X13:Y13"/>
    <mergeCell ref="Z13:AC13"/>
    <mergeCell ref="AD13:AF13"/>
    <mergeCell ref="AG13:AU13"/>
    <mergeCell ref="AV13:AY13"/>
    <mergeCell ref="AZ13:BC13"/>
    <mergeCell ref="EZ16:FK16"/>
    <mergeCell ref="EZ17:FK17"/>
    <mergeCell ref="CC18:CE18"/>
    <mergeCell ref="AO25:EL26"/>
    <mergeCell ref="EZ25:FK25"/>
    <mergeCell ref="EZ26:FK26"/>
    <mergeCell ref="AO27:EL28"/>
    <mergeCell ref="EZ27:FK28"/>
    <mergeCell ref="BI43:BR43"/>
    <mergeCell ref="BS43:CM43"/>
    <mergeCell ref="EN32:FK32"/>
    <mergeCell ref="EZ29:FK29"/>
    <mergeCell ref="EZ18:FK18"/>
    <mergeCell ref="AO19:EL20"/>
    <mergeCell ref="EZ19:FK20"/>
    <mergeCell ref="EZ21:FK23"/>
    <mergeCell ref="AY22:BZ23"/>
    <mergeCell ref="AO24:EL24"/>
    <mergeCell ref="EZ24:FK24"/>
    <mergeCell ref="AR18:CB18"/>
    <mergeCell ref="CN42:DA42"/>
    <mergeCell ref="DB42:DO42"/>
    <mergeCell ref="DP42:EM42"/>
    <mergeCell ref="EN42:FK42"/>
    <mergeCell ref="A34:AN38"/>
    <mergeCell ref="AO34:AX38"/>
    <mergeCell ref="AY34:BH38"/>
    <mergeCell ref="BI34:CM34"/>
    <mergeCell ref="CN34:DO37"/>
    <mergeCell ref="DP34:FK37"/>
    <mergeCell ref="DP38:EM38"/>
    <mergeCell ref="L30:AV30"/>
    <mergeCell ref="EZ30:FK30"/>
    <mergeCell ref="L31:AV31"/>
    <mergeCell ref="BI35:CM35"/>
    <mergeCell ref="CB36:CD36"/>
    <mergeCell ref="BI38:BR38"/>
    <mergeCell ref="BS38:CM38"/>
    <mergeCell ref="CN38:DA38"/>
    <mergeCell ref="DB38:DO38"/>
    <mergeCell ref="CS1:FK1"/>
    <mergeCell ref="CS2:FK2"/>
    <mergeCell ref="CS3:FK3"/>
    <mergeCell ref="CS4:FK4"/>
    <mergeCell ref="CS5:FK5"/>
    <mergeCell ref="BP7:FK7"/>
    <mergeCell ref="BP13:CK13"/>
    <mergeCell ref="DY13:FK13"/>
    <mergeCell ref="DB14:DD14"/>
    <mergeCell ref="BP8:FK8"/>
    <mergeCell ref="BP9:FK9"/>
    <mergeCell ref="BP10:FK10"/>
    <mergeCell ref="BP11:FK11"/>
    <mergeCell ref="BP12:CK12"/>
    <mergeCell ref="DY12:FK12"/>
    <mergeCell ref="BQ14:DA14"/>
    <mergeCell ref="B15:EX15"/>
    <mergeCell ref="EJ16:EM16"/>
    <mergeCell ref="A45:AN45"/>
    <mergeCell ref="AO45:AX45"/>
    <mergeCell ref="AY45:BH45"/>
    <mergeCell ref="BI45:BR45"/>
    <mergeCell ref="BS45:CM45"/>
    <mergeCell ref="BI46:BR46"/>
    <mergeCell ref="BS46:CM46"/>
    <mergeCell ref="EN38:FK38"/>
    <mergeCell ref="CN39:DA39"/>
    <mergeCell ref="DB39:DO39"/>
    <mergeCell ref="DP39:EM39"/>
    <mergeCell ref="EN39:FK39"/>
    <mergeCell ref="A46:AN46"/>
    <mergeCell ref="AO46:AX46"/>
    <mergeCell ref="AY46:BH46"/>
    <mergeCell ref="CN46:DA46"/>
    <mergeCell ref="DB46:DO46"/>
    <mergeCell ref="DP46:EM46"/>
    <mergeCell ref="EN46:FK46"/>
    <mergeCell ref="A43:AN43"/>
    <mergeCell ref="AO43:AX43"/>
    <mergeCell ref="AY43:BH43"/>
    <mergeCell ref="CN49:DA49"/>
    <mergeCell ref="DB49:DO49"/>
    <mergeCell ref="DP49:EM49"/>
    <mergeCell ref="EN49:FK49"/>
    <mergeCell ref="A39:AN39"/>
    <mergeCell ref="AO39:AX39"/>
    <mergeCell ref="AY39:BH39"/>
    <mergeCell ref="BI39:BR39"/>
    <mergeCell ref="BS39:CM39"/>
    <mergeCell ref="AO44:AX44"/>
    <mergeCell ref="AY44:BH44"/>
    <mergeCell ref="BI44:BR44"/>
    <mergeCell ref="BS44:CM44"/>
    <mergeCell ref="A47:AN47"/>
    <mergeCell ref="AO47:AX47"/>
    <mergeCell ref="AY47:BH47"/>
    <mergeCell ref="BI47:BR47"/>
    <mergeCell ref="BS47:CM47"/>
    <mergeCell ref="A42:AN42"/>
    <mergeCell ref="AO42:AX42"/>
    <mergeCell ref="AY42:BH42"/>
    <mergeCell ref="BI42:BR42"/>
    <mergeCell ref="BS42:CM42"/>
    <mergeCell ref="A44:AN44"/>
    <mergeCell ref="EZ51:FK51"/>
    <mergeCell ref="A48:AN48"/>
    <mergeCell ref="AO48:AX48"/>
    <mergeCell ref="AN61:AP61"/>
    <mergeCell ref="A61:B61"/>
    <mergeCell ref="CF59:CG59"/>
    <mergeCell ref="CH59:DD59"/>
    <mergeCell ref="C61:AM61"/>
    <mergeCell ref="EC58:EL58"/>
    <mergeCell ref="N59:AB59"/>
    <mergeCell ref="AD59:AM59"/>
    <mergeCell ref="AO59:BF59"/>
    <mergeCell ref="BH59:BU59"/>
    <mergeCell ref="BY59:BZ59"/>
    <mergeCell ref="CA59:CE59"/>
    <mergeCell ref="DE59:DH59"/>
    <mergeCell ref="DI59:DK59"/>
    <mergeCell ref="DL59:DN59"/>
    <mergeCell ref="N52:AF52"/>
    <mergeCell ref="AH52:BF52"/>
    <mergeCell ref="EZ52:FK52"/>
    <mergeCell ref="N53:AF53"/>
    <mergeCell ref="AH53:BF53"/>
    <mergeCell ref="BS49:CM49"/>
    <mergeCell ref="AY48:BH48"/>
    <mergeCell ref="BI48:BR48"/>
    <mergeCell ref="BS48:CM48"/>
    <mergeCell ref="CN48:DA48"/>
    <mergeCell ref="DB48:DO48"/>
    <mergeCell ref="DP48:EM48"/>
    <mergeCell ref="EN48:FK48"/>
    <mergeCell ref="N60:AB60"/>
    <mergeCell ref="AD60:AM60"/>
    <mergeCell ref="AO60:BF60"/>
    <mergeCell ref="BH60:BU60"/>
    <mergeCell ref="CL58:CX58"/>
    <mergeCell ref="CZ58:DH58"/>
    <mergeCell ref="DJ58:EA58"/>
    <mergeCell ref="BX54:EL54"/>
    <mergeCell ref="BX55:EL55"/>
    <mergeCell ref="N56:AF56"/>
    <mergeCell ref="AH56:BF56"/>
    <mergeCell ref="N57:AF57"/>
    <mergeCell ref="AH57:BF57"/>
    <mergeCell ref="CL57:CX57"/>
    <mergeCell ref="CZ57:DH57"/>
    <mergeCell ref="DJ57:EA57"/>
    <mergeCell ref="EC57:EL57"/>
    <mergeCell ref="CN47:DA47"/>
    <mergeCell ref="DB47:DO47"/>
    <mergeCell ref="DP47:EM47"/>
    <mergeCell ref="EN47:FK47"/>
    <mergeCell ref="CN44:DA44"/>
    <mergeCell ref="DB44:DO44"/>
    <mergeCell ref="DP44:EM44"/>
    <mergeCell ref="EN44:FK44"/>
    <mergeCell ref="CN43:DA43"/>
    <mergeCell ref="DB43:DO43"/>
    <mergeCell ref="DP43:EM43"/>
    <mergeCell ref="EN43:FK43"/>
    <mergeCell ref="CN45:DA45"/>
    <mergeCell ref="DB45:DO45"/>
    <mergeCell ref="DP45:EM45"/>
    <mergeCell ref="EN45:FK45"/>
    <mergeCell ref="A40:AN40"/>
    <mergeCell ref="AO40:AX40"/>
    <mergeCell ref="AY40:BH40"/>
    <mergeCell ref="BI40:BR40"/>
    <mergeCell ref="BS40:CM40"/>
    <mergeCell ref="CN40:DA40"/>
    <mergeCell ref="DB40:DO40"/>
    <mergeCell ref="DP40:EM40"/>
    <mergeCell ref="EN40:FK40"/>
    <mergeCell ref="A41:AN41"/>
    <mergeCell ref="AO41:AX41"/>
    <mergeCell ref="AY41:BH41"/>
    <mergeCell ref="BI41:BR41"/>
    <mergeCell ref="BS41:CM41"/>
    <mergeCell ref="CN41:DA41"/>
    <mergeCell ref="DB41:DO41"/>
    <mergeCell ref="DP41:EM41"/>
    <mergeCell ref="EN41:FK41"/>
  </mergeCells>
  <pageMargins left="0.23622047244094491" right="0.35433070866141736" top="0.31496062992125984" bottom="0.31496062992125984"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стр.1</vt:lpstr>
      <vt:lpstr>стр.2,3</vt:lpstr>
      <vt:lpstr>раздел 2.2. обоснования</vt:lpstr>
      <vt:lpstr>расшифровка 2.2</vt:lpstr>
      <vt:lpstr>раздел 2.2.1.</vt:lpstr>
      <vt:lpstr>раздел 2.3.</vt:lpstr>
      <vt:lpstr>прил.2</vt:lpstr>
      <vt:lpstr>'раздел 2.2. обоснования'!Область_печати</vt:lpstr>
      <vt:lpstr>'расшифровка 2.2'!Область_печати</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 Н. Шалеева</dc:creator>
  <cp:lastModifiedBy>Otd2_pc15</cp:lastModifiedBy>
  <cp:lastPrinted>2018-07-02T11:35:07Z</cp:lastPrinted>
  <dcterms:created xsi:type="dcterms:W3CDTF">2016-07-07T20:41:53Z</dcterms:created>
  <dcterms:modified xsi:type="dcterms:W3CDTF">2018-11-27T11:41:26Z</dcterms:modified>
</cp:coreProperties>
</file>